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dc69ca07d3a713/PROJETO/CLUBEDOSPOUPADORES/planilhas/"/>
    </mc:Choice>
  </mc:AlternateContent>
  <xr:revisionPtr revIDLastSave="329" documentId="8_{57B12EC9-9CE3-4333-817A-51D07AC6673B}" xr6:coauthVersionLast="47" xr6:coauthVersionMax="47" xr10:uidLastSave="{0D8E6DB1-72F4-42E6-9A3D-87B8F9A251B1}"/>
  <bookViews>
    <workbookView xWindow="-120" yWindow="-120" windowWidth="29040" windowHeight="17790" xr2:uid="{9F6E1159-F255-4611-8595-5B780ADE7FFA}"/>
  </bookViews>
  <sheets>
    <sheet name="Todo Mês" sheetId="3" r:id="rId1"/>
    <sheet name="Todo Mês de Queda" sheetId="4" r:id="rId2"/>
    <sheet name="Resultado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4" l="1"/>
  <c r="E72" i="4" s="1"/>
  <c r="D66" i="4"/>
  <c r="E66" i="4" s="1"/>
  <c r="D61" i="4"/>
  <c r="E61" i="4" s="1"/>
  <c r="D54" i="4"/>
  <c r="E54" i="4" s="1"/>
  <c r="D49" i="4"/>
  <c r="E49" i="4" s="1"/>
  <c r="D43" i="4"/>
  <c r="E43" i="4" s="1"/>
  <c r="D41" i="4"/>
  <c r="E41" i="4" s="1"/>
  <c r="D37" i="4"/>
  <c r="E37" i="4" s="1"/>
  <c r="D34" i="4"/>
  <c r="E34" i="4" s="1"/>
  <c r="D32" i="4"/>
  <c r="D28" i="4"/>
  <c r="E28" i="4" s="1"/>
  <c r="D22" i="4"/>
  <c r="D20" i="4"/>
  <c r="E20" i="4" s="1"/>
  <c r="D16" i="4"/>
  <c r="E16" i="4" s="1"/>
  <c r="D10" i="4"/>
  <c r="E10" i="4" s="1"/>
  <c r="D11" i="4"/>
  <c r="D12" i="4"/>
  <c r="D13" i="4"/>
  <c r="D14" i="4"/>
  <c r="D15" i="4"/>
  <c r="D17" i="4"/>
  <c r="D18" i="4"/>
  <c r="D19" i="4"/>
  <c r="D21" i="4"/>
  <c r="D23" i="4"/>
  <c r="D24" i="4"/>
  <c r="D25" i="4"/>
  <c r="D26" i="4"/>
  <c r="D27" i="4"/>
  <c r="D29" i="4"/>
  <c r="D30" i="4"/>
  <c r="D31" i="4"/>
  <c r="D33" i="4"/>
  <c r="D35" i="4"/>
  <c r="D36" i="4"/>
  <c r="D38" i="4"/>
  <c r="D39" i="4"/>
  <c r="D40" i="4"/>
  <c r="D42" i="4"/>
  <c r="D44" i="4"/>
  <c r="D45" i="4"/>
  <c r="D46" i="4"/>
  <c r="D47" i="4"/>
  <c r="D48" i="4"/>
  <c r="D50" i="4"/>
  <c r="D51" i="4"/>
  <c r="D52" i="4"/>
  <c r="D53" i="4"/>
  <c r="D55" i="4"/>
  <c r="E55" i="4" s="1"/>
  <c r="D56" i="4"/>
  <c r="D57" i="4"/>
  <c r="D58" i="4"/>
  <c r="D59" i="4"/>
  <c r="D60" i="4"/>
  <c r="D62" i="4"/>
  <c r="E62" i="4" s="1"/>
  <c r="D63" i="4"/>
  <c r="D64" i="4"/>
  <c r="D65" i="4"/>
  <c r="D67" i="4"/>
  <c r="D68" i="4"/>
  <c r="D69" i="4"/>
  <c r="D70" i="4"/>
  <c r="D71" i="4"/>
  <c r="D73" i="4"/>
  <c r="D7" i="4"/>
  <c r="D8" i="4"/>
  <c r="D9" i="4"/>
  <c r="E22" i="4"/>
  <c r="E35" i="4"/>
  <c r="E67" i="4"/>
  <c r="E56" i="4"/>
  <c r="D6" i="4"/>
  <c r="E6" i="4" s="1"/>
  <c r="C6" i="3"/>
  <c r="D6" i="3" s="1"/>
  <c r="E6" i="3" s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" i="3"/>
  <c r="E7" i="4"/>
  <c r="E8" i="4"/>
  <c r="E9" i="4"/>
  <c r="E11" i="4"/>
  <c r="E12" i="4"/>
  <c r="E13" i="4"/>
  <c r="E14" i="4"/>
  <c r="E15" i="4"/>
  <c r="E18" i="4"/>
  <c r="E19" i="4"/>
  <c r="E21" i="4"/>
  <c r="E23" i="4"/>
  <c r="E24" i="4"/>
  <c r="E25" i="4"/>
  <c r="E26" i="4"/>
  <c r="E27" i="4"/>
  <c r="E29" i="4"/>
  <c r="E30" i="4"/>
  <c r="E31" i="4"/>
  <c r="E33" i="4"/>
  <c r="E36" i="4"/>
  <c r="E38" i="4"/>
  <c r="E39" i="4"/>
  <c r="E40" i="4"/>
  <c r="E42" i="4"/>
  <c r="E45" i="4"/>
  <c r="E46" i="4"/>
  <c r="E47" i="4"/>
  <c r="E48" i="4"/>
  <c r="E50" i="4"/>
  <c r="E51" i="4"/>
  <c r="E52" i="4"/>
  <c r="E53" i="4"/>
  <c r="E57" i="4"/>
  <c r="E58" i="4"/>
  <c r="E59" i="4"/>
  <c r="E60" i="4"/>
  <c r="E64" i="4"/>
  <c r="E65" i="4"/>
  <c r="E68" i="4"/>
  <c r="E69" i="4"/>
  <c r="E70" i="4"/>
  <c r="E71" i="4"/>
  <c r="E44" i="4"/>
  <c r="E32" i="4"/>
  <c r="E17" i="4"/>
  <c r="E63" i="4"/>
  <c r="E73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F6" i="4" l="1"/>
  <c r="F7" i="4" s="1"/>
  <c r="F8" i="4" s="1"/>
  <c r="F6" i="3"/>
  <c r="G6" i="3" s="1"/>
  <c r="D7" i="3"/>
  <c r="E7" i="3" s="1"/>
  <c r="D8" i="3"/>
  <c r="G6" i="4"/>
  <c r="H6" i="4" s="1"/>
  <c r="G7" i="4" l="1"/>
  <c r="H7" i="4" s="1"/>
  <c r="F9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8" i="6" s="1"/>
  <c r="F7" i="3"/>
  <c r="G7" i="3" s="1"/>
  <c r="D9" i="3"/>
  <c r="E8" i="3"/>
  <c r="G8" i="4"/>
  <c r="F8" i="3" l="1"/>
  <c r="G8" i="3" s="1"/>
  <c r="D10" i="3"/>
  <c r="E9" i="3"/>
  <c r="H8" i="4"/>
  <c r="G9" i="4"/>
  <c r="F9" i="3" l="1"/>
  <c r="G9" i="3" s="1"/>
  <c r="E10" i="3"/>
  <c r="D11" i="3"/>
  <c r="H9" i="4"/>
  <c r="G10" i="4"/>
  <c r="F10" i="3" l="1"/>
  <c r="G10" i="3" s="1"/>
  <c r="D12" i="3"/>
  <c r="E11" i="3"/>
  <c r="H10" i="4"/>
  <c r="G11" i="4"/>
  <c r="F11" i="3" l="1"/>
  <c r="G11" i="3" s="1"/>
  <c r="F12" i="3"/>
  <c r="G12" i="3" s="1"/>
  <c r="D13" i="3"/>
  <c r="E12" i="3"/>
  <c r="H11" i="4"/>
  <c r="G12" i="4"/>
  <c r="F13" i="3" l="1"/>
  <c r="G13" i="3" s="1"/>
  <c r="D14" i="3"/>
  <c r="E13" i="3"/>
  <c r="H12" i="4"/>
  <c r="G13" i="4"/>
  <c r="E14" i="3" l="1"/>
  <c r="F14" i="3"/>
  <c r="G14" i="3" s="1"/>
  <c r="D15" i="3"/>
  <c r="H13" i="4"/>
  <c r="G14" i="4"/>
  <c r="D16" i="3" l="1"/>
  <c r="E15" i="3"/>
  <c r="F15" i="3"/>
  <c r="G15" i="3" s="1"/>
  <c r="H14" i="4"/>
  <c r="G15" i="4"/>
  <c r="F16" i="3" l="1"/>
  <c r="G16" i="3" s="1"/>
  <c r="D17" i="3"/>
  <c r="E16" i="3"/>
  <c r="G16" i="4"/>
  <c r="H15" i="4"/>
  <c r="F17" i="3" l="1"/>
  <c r="G17" i="3" s="1"/>
  <c r="D18" i="3"/>
  <c r="E17" i="3"/>
  <c r="H16" i="4"/>
  <c r="G17" i="4"/>
  <c r="E18" i="3" l="1"/>
  <c r="F18" i="3"/>
  <c r="G18" i="3" s="1"/>
  <c r="D19" i="3"/>
  <c r="H17" i="4"/>
  <c r="G18" i="4"/>
  <c r="D20" i="3" l="1"/>
  <c r="E19" i="3"/>
  <c r="F19" i="3"/>
  <c r="G19" i="3" s="1"/>
  <c r="H18" i="4"/>
  <c r="G19" i="4"/>
  <c r="F20" i="3" l="1"/>
  <c r="G20" i="3" s="1"/>
  <c r="D21" i="3"/>
  <c r="E20" i="3"/>
  <c r="H19" i="4"/>
  <c r="G20" i="4"/>
  <c r="F21" i="3" l="1"/>
  <c r="G21" i="3" s="1"/>
  <c r="D22" i="3"/>
  <c r="E21" i="3"/>
  <c r="H20" i="4"/>
  <c r="G21" i="4"/>
  <c r="E22" i="3" l="1"/>
  <c r="F22" i="3"/>
  <c r="G22" i="3" s="1"/>
  <c r="D23" i="3"/>
  <c r="H21" i="4"/>
  <c r="G22" i="4"/>
  <c r="D24" i="3" l="1"/>
  <c r="E23" i="3"/>
  <c r="F23" i="3"/>
  <c r="G23" i="3" s="1"/>
  <c r="H22" i="4"/>
  <c r="G23" i="4"/>
  <c r="F24" i="3" l="1"/>
  <c r="G24" i="3" s="1"/>
  <c r="D25" i="3"/>
  <c r="E24" i="3"/>
  <c r="H23" i="4"/>
  <c r="G24" i="4"/>
  <c r="F25" i="3" l="1"/>
  <c r="G25" i="3" s="1"/>
  <c r="D26" i="3"/>
  <c r="E25" i="3"/>
  <c r="H24" i="4"/>
  <c r="G25" i="4"/>
  <c r="E26" i="3" l="1"/>
  <c r="F26" i="3"/>
  <c r="G26" i="3" s="1"/>
  <c r="D27" i="3"/>
  <c r="H25" i="4"/>
  <c r="G26" i="4"/>
  <c r="D28" i="3" l="1"/>
  <c r="E27" i="3"/>
  <c r="F27" i="3"/>
  <c r="G27" i="3" s="1"/>
  <c r="H26" i="4"/>
  <c r="G27" i="4"/>
  <c r="F28" i="3" l="1"/>
  <c r="G28" i="3" s="1"/>
  <c r="D29" i="3"/>
  <c r="E28" i="3"/>
  <c r="G28" i="4"/>
  <c r="H27" i="4"/>
  <c r="F29" i="3" l="1"/>
  <c r="G29" i="3" s="1"/>
  <c r="D30" i="3"/>
  <c r="E29" i="3"/>
  <c r="H28" i="4"/>
  <c r="G29" i="4"/>
  <c r="E30" i="3" l="1"/>
  <c r="F30" i="3"/>
  <c r="G30" i="3" s="1"/>
  <c r="D31" i="3"/>
  <c r="H29" i="4"/>
  <c r="G30" i="4"/>
  <c r="D32" i="3" l="1"/>
  <c r="E31" i="3"/>
  <c r="F31" i="3"/>
  <c r="G31" i="3" s="1"/>
  <c r="H30" i="4"/>
  <c r="G31" i="4"/>
  <c r="F32" i="3" l="1"/>
  <c r="G32" i="3" s="1"/>
  <c r="D33" i="3"/>
  <c r="E32" i="3"/>
  <c r="G32" i="4"/>
  <c r="H31" i="4"/>
  <c r="F33" i="3" l="1"/>
  <c r="G33" i="3" s="1"/>
  <c r="D34" i="3"/>
  <c r="E33" i="3"/>
  <c r="H32" i="4"/>
  <c r="G33" i="4"/>
  <c r="E34" i="3" l="1"/>
  <c r="F34" i="3"/>
  <c r="G34" i="3" s="1"/>
  <c r="D35" i="3"/>
  <c r="G34" i="4"/>
  <c r="H33" i="4"/>
  <c r="D36" i="3" l="1"/>
  <c r="E35" i="3"/>
  <c r="F35" i="3"/>
  <c r="G35" i="3" s="1"/>
  <c r="H34" i="4"/>
  <c r="G35" i="4"/>
  <c r="F36" i="3" l="1"/>
  <c r="G36" i="3" s="1"/>
  <c r="D37" i="3"/>
  <c r="E36" i="3"/>
  <c r="H35" i="4"/>
  <c r="G36" i="4"/>
  <c r="F37" i="3" l="1"/>
  <c r="G37" i="3" s="1"/>
  <c r="D38" i="3"/>
  <c r="E37" i="3"/>
  <c r="G37" i="4"/>
  <c r="H36" i="4"/>
  <c r="E38" i="3" l="1"/>
  <c r="F38" i="3"/>
  <c r="G38" i="3" s="1"/>
  <c r="D39" i="3"/>
  <c r="H37" i="4"/>
  <c r="G38" i="4"/>
  <c r="D40" i="3" l="1"/>
  <c r="E39" i="3"/>
  <c r="F39" i="3"/>
  <c r="G39" i="3" s="1"/>
  <c r="H38" i="4"/>
  <c r="G39" i="4"/>
  <c r="F40" i="3" l="1"/>
  <c r="G40" i="3" s="1"/>
  <c r="D41" i="3"/>
  <c r="E40" i="3"/>
  <c r="H39" i="4"/>
  <c r="G40" i="4"/>
  <c r="F41" i="3" l="1"/>
  <c r="G41" i="3" s="1"/>
  <c r="D42" i="3"/>
  <c r="E41" i="3"/>
  <c r="G41" i="4"/>
  <c r="H40" i="4"/>
  <c r="E42" i="3" l="1"/>
  <c r="F42" i="3"/>
  <c r="G42" i="3" s="1"/>
  <c r="D43" i="3"/>
  <c r="H41" i="4"/>
  <c r="G42" i="4"/>
  <c r="D44" i="3" l="1"/>
  <c r="E43" i="3"/>
  <c r="F43" i="3"/>
  <c r="G43" i="3" s="1"/>
  <c r="H42" i="4"/>
  <c r="G43" i="4"/>
  <c r="F44" i="3" l="1"/>
  <c r="G44" i="3" s="1"/>
  <c r="D45" i="3"/>
  <c r="E44" i="3"/>
  <c r="H43" i="4"/>
  <c r="G44" i="4"/>
  <c r="F45" i="3" l="1"/>
  <c r="G45" i="3" s="1"/>
  <c r="D46" i="3"/>
  <c r="E45" i="3"/>
  <c r="H44" i="4"/>
  <c r="G45" i="4"/>
  <c r="E46" i="3" l="1"/>
  <c r="F46" i="3"/>
  <c r="G46" i="3" s="1"/>
  <c r="D47" i="3"/>
  <c r="H45" i="4"/>
  <c r="G46" i="4"/>
  <c r="D48" i="3" l="1"/>
  <c r="E47" i="3"/>
  <c r="F47" i="3"/>
  <c r="G47" i="3" s="1"/>
  <c r="H46" i="4"/>
  <c r="G47" i="4"/>
  <c r="F48" i="3" l="1"/>
  <c r="G48" i="3" s="1"/>
  <c r="D49" i="3"/>
  <c r="E48" i="3"/>
  <c r="H47" i="4"/>
  <c r="G48" i="4"/>
  <c r="F49" i="3" l="1"/>
  <c r="G49" i="3" s="1"/>
  <c r="D50" i="3"/>
  <c r="E49" i="3"/>
  <c r="G49" i="4"/>
  <c r="H48" i="4"/>
  <c r="E50" i="3" l="1"/>
  <c r="F50" i="3"/>
  <c r="G50" i="3" s="1"/>
  <c r="D51" i="3"/>
  <c r="H49" i="4"/>
  <c r="G50" i="4"/>
  <c r="D52" i="3" l="1"/>
  <c r="E51" i="3"/>
  <c r="F51" i="3"/>
  <c r="G51" i="3" s="1"/>
  <c r="H50" i="4"/>
  <c r="G51" i="4"/>
  <c r="F52" i="3" l="1"/>
  <c r="G52" i="3" s="1"/>
  <c r="D53" i="3"/>
  <c r="E52" i="3"/>
  <c r="H51" i="4"/>
  <c r="G52" i="4"/>
  <c r="F53" i="3" l="1"/>
  <c r="G53" i="3" s="1"/>
  <c r="D54" i="3"/>
  <c r="E53" i="3"/>
  <c r="H52" i="4"/>
  <c r="G53" i="4"/>
  <c r="E54" i="3" l="1"/>
  <c r="F54" i="3"/>
  <c r="G54" i="3" s="1"/>
  <c r="D55" i="3"/>
  <c r="G54" i="4"/>
  <c r="H53" i="4"/>
  <c r="E55" i="3" l="1"/>
  <c r="F55" i="3"/>
  <c r="G55" i="3" s="1"/>
  <c r="H54" i="4"/>
  <c r="G55" i="4"/>
  <c r="F56" i="3" l="1"/>
  <c r="G56" i="3" s="1"/>
  <c r="D57" i="3"/>
  <c r="E56" i="3"/>
  <c r="H55" i="4"/>
  <c r="G56" i="4"/>
  <c r="F57" i="3" l="1"/>
  <c r="G57" i="3" s="1"/>
  <c r="D58" i="3"/>
  <c r="E57" i="3"/>
  <c r="H56" i="4"/>
  <c r="G57" i="4"/>
  <c r="E58" i="3" l="1"/>
  <c r="F58" i="3"/>
  <c r="G58" i="3" s="1"/>
  <c r="D59" i="3"/>
  <c r="H57" i="4"/>
  <c r="G58" i="4"/>
  <c r="D60" i="3" l="1"/>
  <c r="E59" i="3"/>
  <c r="F59" i="3"/>
  <c r="G59" i="3" s="1"/>
  <c r="H58" i="4"/>
  <c r="G59" i="4"/>
  <c r="F60" i="3" l="1"/>
  <c r="G60" i="3" s="1"/>
  <c r="D61" i="3"/>
  <c r="E60" i="3"/>
  <c r="H59" i="4"/>
  <c r="G60" i="4"/>
  <c r="F61" i="3" l="1"/>
  <c r="G61" i="3" s="1"/>
  <c r="D62" i="3"/>
  <c r="E61" i="3"/>
  <c r="G61" i="4"/>
  <c r="H60" i="4"/>
  <c r="E62" i="3" l="1"/>
  <c r="F62" i="3"/>
  <c r="G62" i="3" s="1"/>
  <c r="D63" i="3"/>
  <c r="H61" i="4"/>
  <c r="G62" i="4"/>
  <c r="D64" i="3" l="1"/>
  <c r="E63" i="3"/>
  <c r="F63" i="3"/>
  <c r="G63" i="3" s="1"/>
  <c r="H62" i="4"/>
  <c r="G63" i="4"/>
  <c r="F64" i="3" l="1"/>
  <c r="G64" i="3" s="1"/>
  <c r="D65" i="3"/>
  <c r="E64" i="3"/>
  <c r="H63" i="4"/>
  <c r="G64" i="4"/>
  <c r="F65" i="3" l="1"/>
  <c r="G65" i="3" s="1"/>
  <c r="D66" i="3"/>
  <c r="E65" i="3"/>
  <c r="H64" i="4"/>
  <c r="G65" i="4"/>
  <c r="E66" i="3" l="1"/>
  <c r="F66" i="3"/>
  <c r="G66" i="3" s="1"/>
  <c r="D67" i="3"/>
  <c r="G66" i="4"/>
  <c r="H65" i="4"/>
  <c r="D68" i="3" l="1"/>
  <c r="E67" i="3"/>
  <c r="F67" i="3"/>
  <c r="G67" i="3" s="1"/>
  <c r="H66" i="4"/>
  <c r="G67" i="4"/>
  <c r="F68" i="3" l="1"/>
  <c r="G68" i="3" s="1"/>
  <c r="D69" i="3"/>
  <c r="E68" i="3"/>
  <c r="H67" i="4"/>
  <c r="G68" i="4"/>
  <c r="F69" i="3" l="1"/>
  <c r="G69" i="3" s="1"/>
  <c r="D70" i="3"/>
  <c r="E69" i="3"/>
  <c r="H68" i="4"/>
  <c r="G69" i="4"/>
  <c r="E70" i="3" l="1"/>
  <c r="F70" i="3"/>
  <c r="G70" i="3" s="1"/>
  <c r="D71" i="3"/>
  <c r="H69" i="4"/>
  <c r="G70" i="4"/>
  <c r="D72" i="3" l="1"/>
  <c r="E71" i="3"/>
  <c r="F71" i="3"/>
  <c r="G71" i="3" s="1"/>
  <c r="H70" i="4"/>
  <c r="G71" i="4"/>
  <c r="F72" i="3" l="1"/>
  <c r="G72" i="3" s="1"/>
  <c r="D73" i="3"/>
  <c r="E72" i="3"/>
  <c r="H71" i="4"/>
  <c r="G72" i="4"/>
  <c r="F73" i="3" l="1"/>
  <c r="E73" i="3"/>
  <c r="H72" i="4"/>
  <c r="G73" i="4"/>
  <c r="F7" i="6" s="1"/>
  <c r="F9" i="6" s="1"/>
  <c r="F75" i="3" l="1"/>
  <c r="E8" i="6"/>
  <c r="G73" i="3"/>
  <c r="E10" i="6" s="1"/>
  <c r="E7" i="6"/>
  <c r="H73" i="4"/>
  <c r="G75" i="4"/>
  <c r="E11" i="6" l="1"/>
  <c r="E12" i="6" s="1"/>
  <c r="E14" i="6" s="1"/>
  <c r="E9" i="6"/>
  <c r="H74" i="3"/>
  <c r="I74" i="3" s="1"/>
  <c r="F10" i="6"/>
  <c r="F11" i="6" s="1"/>
  <c r="F12" i="6" s="1"/>
  <c r="H74" i="4"/>
  <c r="I74" i="4" s="1"/>
  <c r="E13" i="6" l="1"/>
  <c r="F14" i="6"/>
  <c r="F13" i="6"/>
</calcChain>
</file>

<file path=xl/sharedStrings.xml><?xml version="1.0" encoding="utf-8"?>
<sst xmlns="http://schemas.openxmlformats.org/spreadsheetml/2006/main" count="40" uniqueCount="26">
  <si>
    <t>Total ETFs</t>
  </si>
  <si>
    <t>Preço médio</t>
  </si>
  <si>
    <t>Data</t>
  </si>
  <si>
    <t>Preço</t>
  </si>
  <si>
    <t>Quant.</t>
  </si>
  <si>
    <t>Total Patrimônio</t>
  </si>
  <si>
    <t>Investimento</t>
  </si>
  <si>
    <t>Investimento Total</t>
  </si>
  <si>
    <t>Variação</t>
  </si>
  <si>
    <t>Invest. Total</t>
  </si>
  <si>
    <t>Quantidade</t>
  </si>
  <si>
    <t>Total Investido</t>
  </si>
  <si>
    <t>Total de ETFs comprados</t>
  </si>
  <si>
    <t>Patrimônio Total</t>
  </si>
  <si>
    <t>Comprar todos os meses</t>
  </si>
  <si>
    <t>Comprar nos meses de queda</t>
  </si>
  <si>
    <t>Estratégias</t>
  </si>
  <si>
    <t>Preço Médio por ETF</t>
  </si>
  <si>
    <t>Rentabilidade Total</t>
  </si>
  <si>
    <t>Rentabilidade Mensal</t>
  </si>
  <si>
    <t>Retorno Anual</t>
  </si>
  <si>
    <t>Comparação</t>
  </si>
  <si>
    <t>Retorno Financeiro</t>
  </si>
  <si>
    <t>Investimento Mensal</t>
  </si>
  <si>
    <t>Comprar número fixo de ações</t>
  </si>
  <si>
    <t>Comprar valor fixo de 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</si>
</sst>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1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44" fontId="0" fillId="2" borderId="1" xfId="3" applyFont="1" applyFill="1" applyBorder="1" applyAlignment="1">
      <alignment horizontal="right"/>
    </xf>
    <xf numFmtId="44" fontId="0" fillId="2" borderId="1" xfId="0" applyNumberFormat="1" applyFill="1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0" fillId="2" borderId="0" xfId="0" applyNumberFormat="1" applyFill="1"/>
    <xf numFmtId="43" fontId="0" fillId="2" borderId="0" xfId="1" applyFont="1" applyFill="1"/>
    <xf numFmtId="10" fontId="0" fillId="2" borderId="0" xfId="2" applyNumberFormat="1" applyFont="1" applyFill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2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8" fontId="0" fillId="2" borderId="4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8" fontId="0" fillId="2" borderId="4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43" fontId="0" fillId="2" borderId="0" xfId="0" applyNumberFormat="1" applyFill="1"/>
    <xf numFmtId="43" fontId="0" fillId="2" borderId="0" xfId="1" applyNumberFormat="1" applyFont="1" applyFill="1"/>
    <xf numFmtId="43" fontId="0" fillId="2" borderId="4" xfId="1" applyFont="1" applyFill="1" applyBorder="1"/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2" fontId="0" fillId="2" borderId="0" xfId="0" applyNumberFormat="1" applyFill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0" fontId="2" fillId="2" borderId="1" xfId="0" applyFont="1" applyFill="1" applyBorder="1"/>
    <xf numFmtId="164" fontId="0" fillId="2" borderId="1" xfId="1" applyNumberFormat="1" applyFont="1" applyFill="1" applyBorder="1" applyAlignment="1">
      <alignment horizontal="right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Comprando valor fixo todos os meses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Investimento Total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8"/>
              <c:layout>
                <c:manualLayout>
                  <c:x val="-7.889546351084813E-3"/>
                  <c:y val="-6.5573770491803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BC-43E7-A599-9991E34D61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'Todo Mês'!$E$5:$E$73</c:f>
              <c:numCache>
                <c:formatCode>_(* #,##0.00_);_(* \(#,##0.00\);_(* "-"??_);_(@_)</c:formatCode>
                <c:ptCount val="69"/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  <c:pt idx="23">
                  <c:v>115000</c:v>
                </c:pt>
                <c:pt idx="24">
                  <c:v>120000</c:v>
                </c:pt>
                <c:pt idx="25">
                  <c:v>125000</c:v>
                </c:pt>
                <c:pt idx="26">
                  <c:v>130000</c:v>
                </c:pt>
                <c:pt idx="27">
                  <c:v>135000</c:v>
                </c:pt>
                <c:pt idx="28">
                  <c:v>140000</c:v>
                </c:pt>
                <c:pt idx="29">
                  <c:v>145000</c:v>
                </c:pt>
                <c:pt idx="30">
                  <c:v>150000</c:v>
                </c:pt>
                <c:pt idx="31">
                  <c:v>155000</c:v>
                </c:pt>
                <c:pt idx="32">
                  <c:v>160000</c:v>
                </c:pt>
                <c:pt idx="33">
                  <c:v>165000</c:v>
                </c:pt>
                <c:pt idx="34">
                  <c:v>170000</c:v>
                </c:pt>
                <c:pt idx="35">
                  <c:v>175000</c:v>
                </c:pt>
                <c:pt idx="36">
                  <c:v>180000</c:v>
                </c:pt>
                <c:pt idx="37">
                  <c:v>185000</c:v>
                </c:pt>
                <c:pt idx="38">
                  <c:v>190000</c:v>
                </c:pt>
                <c:pt idx="39">
                  <c:v>195000</c:v>
                </c:pt>
                <c:pt idx="40">
                  <c:v>200000</c:v>
                </c:pt>
                <c:pt idx="41">
                  <c:v>205000</c:v>
                </c:pt>
                <c:pt idx="42">
                  <c:v>210000</c:v>
                </c:pt>
                <c:pt idx="43">
                  <c:v>215000</c:v>
                </c:pt>
                <c:pt idx="44">
                  <c:v>220000</c:v>
                </c:pt>
                <c:pt idx="45">
                  <c:v>225000</c:v>
                </c:pt>
                <c:pt idx="46">
                  <c:v>230000</c:v>
                </c:pt>
                <c:pt idx="47">
                  <c:v>235000</c:v>
                </c:pt>
                <c:pt idx="48">
                  <c:v>240000</c:v>
                </c:pt>
                <c:pt idx="49">
                  <c:v>245000</c:v>
                </c:pt>
                <c:pt idx="50">
                  <c:v>250000</c:v>
                </c:pt>
                <c:pt idx="51">
                  <c:v>255000</c:v>
                </c:pt>
                <c:pt idx="52">
                  <c:v>260000</c:v>
                </c:pt>
                <c:pt idx="53">
                  <c:v>265000</c:v>
                </c:pt>
                <c:pt idx="54">
                  <c:v>270000</c:v>
                </c:pt>
                <c:pt idx="55">
                  <c:v>275000</c:v>
                </c:pt>
                <c:pt idx="56">
                  <c:v>280000</c:v>
                </c:pt>
                <c:pt idx="57">
                  <c:v>285000</c:v>
                </c:pt>
                <c:pt idx="58">
                  <c:v>290000</c:v>
                </c:pt>
                <c:pt idx="59">
                  <c:v>295000</c:v>
                </c:pt>
                <c:pt idx="60">
                  <c:v>300000</c:v>
                </c:pt>
                <c:pt idx="61">
                  <c:v>305000</c:v>
                </c:pt>
                <c:pt idx="62">
                  <c:v>310000</c:v>
                </c:pt>
                <c:pt idx="63">
                  <c:v>315000</c:v>
                </c:pt>
                <c:pt idx="64">
                  <c:v>320000</c:v>
                </c:pt>
                <c:pt idx="65">
                  <c:v>325000</c:v>
                </c:pt>
                <c:pt idx="66">
                  <c:v>330000</c:v>
                </c:pt>
                <c:pt idx="67">
                  <c:v>335000</c:v>
                </c:pt>
                <c:pt idx="68">
                  <c:v>340000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'Todo Mês'!#REF!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CBC-43E7-A599-9991E34D6188}"/>
            </c:ext>
          </c:extLst>
        </c:ser>
        <c:ser>
          <c:idx val="1"/>
          <c:order val="1"/>
          <c:tx>
            <c:v>Patrimônio Total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8"/>
              <c:layout>
                <c:manualLayout>
                  <c:x val="-3.9447731755424065E-3"/>
                  <c:y val="-6.5573770491803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BC-43E7-A599-9991E34D61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'Todo Mês'!$G$5:$G$73</c:f>
              <c:numCache>
                <c:formatCode>_(* #,##0.00_);_(* \(#,##0.00\);_(* "-"??_);_(@_)</c:formatCode>
                <c:ptCount val="69"/>
                <c:pt idx="1">
                  <c:v>5000</c:v>
                </c:pt>
                <c:pt idx="2">
                  <c:v>10288.33886195458</c:v>
                </c:pt>
                <c:pt idx="3">
                  <c:v>17072.974722448027</c:v>
                </c:pt>
                <c:pt idx="4">
                  <c:v>23305.008876966789</c:v>
                </c:pt>
                <c:pt idx="5">
                  <c:v>26012.493142760857</c:v>
                </c:pt>
                <c:pt idx="6">
                  <c:v>32605.772178302141</c:v>
                </c:pt>
                <c:pt idx="7">
                  <c:v>41382.553003764799</c:v>
                </c:pt>
                <c:pt idx="8">
                  <c:v>46568.358288444055</c:v>
                </c:pt>
                <c:pt idx="9">
                  <c:v>52092.908006336416</c:v>
                </c:pt>
                <c:pt idx="10">
                  <c:v>62932.176690215005</c:v>
                </c:pt>
                <c:pt idx="11">
                  <c:v>65030.693186214623</c:v>
                </c:pt>
                <c:pt idx="12">
                  <c:v>68123.126186085676</c:v>
                </c:pt>
                <c:pt idx="13">
                  <c:v>77977.366805458179</c:v>
                </c:pt>
                <c:pt idx="14">
                  <c:v>85614.524105658813</c:v>
                </c:pt>
                <c:pt idx="15">
                  <c:v>88331.470129507914</c:v>
                </c:pt>
                <c:pt idx="16">
                  <c:v>93908.340195661105</c:v>
                </c:pt>
                <c:pt idx="17">
                  <c:v>94999.827223441011</c:v>
                </c:pt>
                <c:pt idx="18">
                  <c:v>100580.2422840862</c:v>
                </c:pt>
                <c:pt idx="19">
                  <c:v>110185.83683476076</c:v>
                </c:pt>
                <c:pt idx="20">
                  <c:v>123295.87410335818</c:v>
                </c:pt>
                <c:pt idx="21">
                  <c:v>134009.18971376083</c:v>
                </c:pt>
                <c:pt idx="22">
                  <c:v>139364.90005248133</c:v>
                </c:pt>
                <c:pt idx="23">
                  <c:v>139762.77084634535</c:v>
                </c:pt>
                <c:pt idx="24">
                  <c:v>153664.08852849007</c:v>
                </c:pt>
                <c:pt idx="25">
                  <c:v>175691.61825164166</c:v>
                </c:pt>
                <c:pt idx="26">
                  <c:v>181762.90860683456</c:v>
                </c:pt>
                <c:pt idx="27">
                  <c:v>186608.68553286514</c:v>
                </c:pt>
                <c:pt idx="28">
                  <c:v>193306.5687568085</c:v>
                </c:pt>
                <c:pt idx="29">
                  <c:v>177135.33959866318</c:v>
                </c:pt>
                <c:pt idx="30">
                  <c:v>173239.1135515857</c:v>
                </c:pt>
                <c:pt idx="31">
                  <c:v>193260.55765485045</c:v>
                </c:pt>
                <c:pt idx="32">
                  <c:v>192370.47133260319</c:v>
                </c:pt>
                <c:pt idx="33">
                  <c:v>203832.9979599397</c:v>
                </c:pt>
                <c:pt idx="34">
                  <c:v>228708.11210640555</c:v>
                </c:pt>
                <c:pt idx="35">
                  <c:v>239937.19841377554</c:v>
                </c:pt>
                <c:pt idx="36">
                  <c:v>240020.11098535845</c:v>
                </c:pt>
                <c:pt idx="37">
                  <c:v>271689.01220595388</c:v>
                </c:pt>
                <c:pt idx="38">
                  <c:v>270474.84862890281</c:v>
                </c:pt>
                <c:pt idx="39">
                  <c:v>275357.05882002797</c:v>
                </c:pt>
                <c:pt idx="40">
                  <c:v>283566.2087267639</c:v>
                </c:pt>
                <c:pt idx="41">
                  <c:v>290733.86600708269</c:v>
                </c:pt>
                <c:pt idx="42">
                  <c:v>306668.6155352901</c:v>
                </c:pt>
                <c:pt idx="43">
                  <c:v>314416.03285086725</c:v>
                </c:pt>
                <c:pt idx="44">
                  <c:v>318228.70959964435</c:v>
                </c:pt>
                <c:pt idx="45">
                  <c:v>334313.41006720701</c:v>
                </c:pt>
                <c:pt idx="46">
                  <c:v>346660.95754121157</c:v>
                </c:pt>
                <c:pt idx="47">
                  <c:v>355422.07613509084</c:v>
                </c:pt>
                <c:pt idx="48">
                  <c:v>383855.75015338912</c:v>
                </c:pt>
                <c:pt idx="49">
                  <c:v>380814.8987836382</c:v>
                </c:pt>
                <c:pt idx="50">
                  <c:v>356790.4390967309</c:v>
                </c:pt>
                <c:pt idx="51">
                  <c:v>250958.41899958538</c:v>
                </c:pt>
                <c:pt idx="52">
                  <c:v>284401.57939377055</c:v>
                </c:pt>
                <c:pt idx="53">
                  <c:v>314964.93855699769</c:v>
                </c:pt>
                <c:pt idx="54">
                  <c:v>347924.39299574727</c:v>
                </c:pt>
                <c:pt idx="55">
                  <c:v>382051.00393525156</c:v>
                </c:pt>
                <c:pt idx="56">
                  <c:v>373237.29556454398</c:v>
                </c:pt>
                <c:pt idx="57">
                  <c:v>360101.94107786549</c:v>
                </c:pt>
                <c:pt idx="58">
                  <c:v>363559.49454277084</c:v>
                </c:pt>
                <c:pt idx="59">
                  <c:v>426064.93411637924</c:v>
                </c:pt>
                <c:pt idx="60">
                  <c:v>470222.33044231322</c:v>
                </c:pt>
                <c:pt idx="61">
                  <c:v>458447.71786918578</c:v>
                </c:pt>
                <c:pt idx="62">
                  <c:v>442839.13286728767</c:v>
                </c:pt>
                <c:pt idx="63">
                  <c:v>474806.22846664989</c:v>
                </c:pt>
                <c:pt idx="64">
                  <c:v>489894.05942318117</c:v>
                </c:pt>
                <c:pt idx="65">
                  <c:v>524227.75091836293</c:v>
                </c:pt>
                <c:pt idx="66">
                  <c:v>531648.92651023332</c:v>
                </c:pt>
                <c:pt idx="67">
                  <c:v>516135.42224458919</c:v>
                </c:pt>
                <c:pt idx="68">
                  <c:v>507781.39330255945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'Todo Mês'!#REF!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CBC-43E7-A599-9991E34D6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777928"/>
        <c:axId val="887777600"/>
      </c:lineChart>
      <c:catAx>
        <c:axId val="8877779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7777600"/>
        <c:crosses val="autoZero"/>
        <c:auto val="1"/>
        <c:lblAlgn val="ctr"/>
        <c:lblOffset val="100"/>
        <c:noMultiLvlLbl val="1"/>
      </c:catAx>
      <c:valAx>
        <c:axId val="88777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77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1E5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Comprando valor fixo no final</a:t>
            </a:r>
            <a:r>
              <a:rPr lang="pt-BR" baseline="0"/>
              <a:t> do mês de queda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Investimento Total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8"/>
              <c:layout>
                <c:manualLayout>
                  <c:x val="-4.3110084680523367E-2"/>
                  <c:y val="-5.9213884635017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7D-4F60-B63C-60C59FFD6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'Todo Mês de Queda'!$A$5:$A$73</c:f>
              <c:numCache>
                <c:formatCode>m/d/yyyy</c:formatCode>
                <c:ptCount val="69"/>
                <c:pt idx="0">
                  <c:v>42368</c:v>
                </c:pt>
                <c:pt idx="1">
                  <c:v>42398</c:v>
                </c:pt>
                <c:pt idx="2">
                  <c:v>42429</c:v>
                </c:pt>
                <c:pt idx="3">
                  <c:v>42460</c:v>
                </c:pt>
                <c:pt idx="4">
                  <c:v>42489</c:v>
                </c:pt>
                <c:pt idx="5">
                  <c:v>42521</c:v>
                </c:pt>
                <c:pt idx="6">
                  <c:v>42551</c:v>
                </c:pt>
                <c:pt idx="7">
                  <c:v>42580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42733</c:v>
                </c:pt>
                <c:pt idx="13">
                  <c:v>42766</c:v>
                </c:pt>
                <c:pt idx="14">
                  <c:v>42790</c:v>
                </c:pt>
                <c:pt idx="15">
                  <c:v>42825</c:v>
                </c:pt>
                <c:pt idx="16">
                  <c:v>42853</c:v>
                </c:pt>
                <c:pt idx="17">
                  <c:v>42886</c:v>
                </c:pt>
                <c:pt idx="18">
                  <c:v>42916</c:v>
                </c:pt>
                <c:pt idx="19">
                  <c:v>42947</c:v>
                </c:pt>
                <c:pt idx="20">
                  <c:v>42978</c:v>
                </c:pt>
                <c:pt idx="21">
                  <c:v>43007</c:v>
                </c:pt>
                <c:pt idx="22">
                  <c:v>43039</c:v>
                </c:pt>
                <c:pt idx="23">
                  <c:v>43069</c:v>
                </c:pt>
                <c:pt idx="24">
                  <c:v>43097</c:v>
                </c:pt>
                <c:pt idx="25">
                  <c:v>43131</c:v>
                </c:pt>
                <c:pt idx="26">
                  <c:v>43159</c:v>
                </c:pt>
                <c:pt idx="27">
                  <c:v>43188</c:v>
                </c:pt>
                <c:pt idx="28">
                  <c:v>43220</c:v>
                </c:pt>
                <c:pt idx="29">
                  <c:v>43250</c:v>
                </c:pt>
                <c:pt idx="30">
                  <c:v>43280</c:v>
                </c:pt>
                <c:pt idx="31">
                  <c:v>43312</c:v>
                </c:pt>
                <c:pt idx="32">
                  <c:v>43343</c:v>
                </c:pt>
                <c:pt idx="33">
                  <c:v>43371</c:v>
                </c:pt>
                <c:pt idx="34">
                  <c:v>43404</c:v>
                </c:pt>
                <c:pt idx="35">
                  <c:v>43434</c:v>
                </c:pt>
                <c:pt idx="36">
                  <c:v>43462</c:v>
                </c:pt>
                <c:pt idx="37">
                  <c:v>43496</c:v>
                </c:pt>
                <c:pt idx="38">
                  <c:v>43524</c:v>
                </c:pt>
                <c:pt idx="39">
                  <c:v>43553</c:v>
                </c:pt>
                <c:pt idx="40">
                  <c:v>43585</c:v>
                </c:pt>
                <c:pt idx="41">
                  <c:v>43616</c:v>
                </c:pt>
                <c:pt idx="42">
                  <c:v>43644</c:v>
                </c:pt>
                <c:pt idx="43">
                  <c:v>43677</c:v>
                </c:pt>
                <c:pt idx="44">
                  <c:v>43707</c:v>
                </c:pt>
                <c:pt idx="45">
                  <c:v>43738</c:v>
                </c:pt>
                <c:pt idx="46">
                  <c:v>43769</c:v>
                </c:pt>
                <c:pt idx="47">
                  <c:v>43798</c:v>
                </c:pt>
                <c:pt idx="48">
                  <c:v>43829</c:v>
                </c:pt>
                <c:pt idx="49">
                  <c:v>43861</c:v>
                </c:pt>
                <c:pt idx="50">
                  <c:v>43889</c:v>
                </c:pt>
                <c:pt idx="51">
                  <c:v>43921</c:v>
                </c:pt>
                <c:pt idx="52">
                  <c:v>43951</c:v>
                </c:pt>
                <c:pt idx="53">
                  <c:v>43980</c:v>
                </c:pt>
                <c:pt idx="54">
                  <c:v>44012</c:v>
                </c:pt>
                <c:pt idx="55">
                  <c:v>44043</c:v>
                </c:pt>
                <c:pt idx="56">
                  <c:v>44074</c:v>
                </c:pt>
                <c:pt idx="57">
                  <c:v>44104</c:v>
                </c:pt>
                <c:pt idx="58">
                  <c:v>44134</c:v>
                </c:pt>
                <c:pt idx="59">
                  <c:v>44165</c:v>
                </c:pt>
                <c:pt idx="60">
                  <c:v>44195</c:v>
                </c:pt>
                <c:pt idx="61">
                  <c:v>44225</c:v>
                </c:pt>
                <c:pt idx="62">
                  <c:v>44253</c:v>
                </c:pt>
                <c:pt idx="63">
                  <c:v>44286</c:v>
                </c:pt>
                <c:pt idx="64">
                  <c:v>44316</c:v>
                </c:pt>
                <c:pt idx="65">
                  <c:v>44347</c:v>
                </c:pt>
                <c:pt idx="66">
                  <c:v>44377</c:v>
                </c:pt>
                <c:pt idx="67">
                  <c:v>44407</c:v>
                </c:pt>
                <c:pt idx="68">
                  <c:v>44439</c:v>
                </c:pt>
              </c:numCache>
            </c:numRef>
          </c:cat>
          <c:val>
            <c:numRef>
              <c:f>'Todo Mês de Queda'!$F$5:$F$73</c:f>
              <c:numCache>
                <c:formatCode>0.00</c:formatCode>
                <c:ptCount val="69"/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55000</c:v>
                </c:pt>
                <c:pt idx="12">
                  <c:v>60000</c:v>
                </c:pt>
                <c:pt idx="13">
                  <c:v>60000</c:v>
                </c:pt>
                <c:pt idx="14">
                  <c:v>60000</c:v>
                </c:pt>
                <c:pt idx="15">
                  <c:v>75000</c:v>
                </c:pt>
                <c:pt idx="16">
                  <c:v>75000</c:v>
                </c:pt>
                <c:pt idx="17">
                  <c:v>85000</c:v>
                </c:pt>
                <c:pt idx="18">
                  <c:v>85000</c:v>
                </c:pt>
                <c:pt idx="19">
                  <c:v>85000</c:v>
                </c:pt>
                <c:pt idx="20">
                  <c:v>85000</c:v>
                </c:pt>
                <c:pt idx="21">
                  <c:v>85000</c:v>
                </c:pt>
                <c:pt idx="22">
                  <c:v>85000</c:v>
                </c:pt>
                <c:pt idx="23">
                  <c:v>115000</c:v>
                </c:pt>
                <c:pt idx="24">
                  <c:v>115000</c:v>
                </c:pt>
                <c:pt idx="25">
                  <c:v>115000</c:v>
                </c:pt>
                <c:pt idx="26">
                  <c:v>115000</c:v>
                </c:pt>
                <c:pt idx="27">
                  <c:v>135000</c:v>
                </c:pt>
                <c:pt idx="28">
                  <c:v>135000</c:v>
                </c:pt>
                <c:pt idx="29">
                  <c:v>145000</c:v>
                </c:pt>
                <c:pt idx="30">
                  <c:v>150000</c:v>
                </c:pt>
                <c:pt idx="31">
                  <c:v>150000</c:v>
                </c:pt>
                <c:pt idx="32">
                  <c:v>160000</c:v>
                </c:pt>
                <c:pt idx="33">
                  <c:v>160000</c:v>
                </c:pt>
                <c:pt idx="34">
                  <c:v>160000</c:v>
                </c:pt>
                <c:pt idx="35">
                  <c:v>160000</c:v>
                </c:pt>
                <c:pt idx="36">
                  <c:v>180000</c:v>
                </c:pt>
                <c:pt idx="37">
                  <c:v>180000</c:v>
                </c:pt>
                <c:pt idx="38">
                  <c:v>190000</c:v>
                </c:pt>
                <c:pt idx="39">
                  <c:v>195000</c:v>
                </c:pt>
                <c:pt idx="40">
                  <c:v>195000</c:v>
                </c:pt>
                <c:pt idx="41">
                  <c:v>195000</c:v>
                </c:pt>
                <c:pt idx="42">
                  <c:v>195000</c:v>
                </c:pt>
                <c:pt idx="43">
                  <c:v>195000</c:v>
                </c:pt>
                <c:pt idx="44">
                  <c:v>220000</c:v>
                </c:pt>
                <c:pt idx="45">
                  <c:v>220000</c:v>
                </c:pt>
                <c:pt idx="46">
                  <c:v>220000</c:v>
                </c:pt>
                <c:pt idx="47">
                  <c:v>220000</c:v>
                </c:pt>
                <c:pt idx="48">
                  <c:v>220000</c:v>
                </c:pt>
                <c:pt idx="49">
                  <c:v>245000</c:v>
                </c:pt>
                <c:pt idx="50">
                  <c:v>250000</c:v>
                </c:pt>
                <c:pt idx="51">
                  <c:v>255000</c:v>
                </c:pt>
                <c:pt idx="52">
                  <c:v>255000</c:v>
                </c:pt>
                <c:pt idx="53">
                  <c:v>255000</c:v>
                </c:pt>
                <c:pt idx="54">
                  <c:v>255000</c:v>
                </c:pt>
                <c:pt idx="55">
                  <c:v>255000</c:v>
                </c:pt>
                <c:pt idx="56">
                  <c:v>280000</c:v>
                </c:pt>
                <c:pt idx="57">
                  <c:v>285000</c:v>
                </c:pt>
                <c:pt idx="58">
                  <c:v>290000</c:v>
                </c:pt>
                <c:pt idx="59">
                  <c:v>290000</c:v>
                </c:pt>
                <c:pt idx="60">
                  <c:v>290000</c:v>
                </c:pt>
                <c:pt idx="61">
                  <c:v>305000</c:v>
                </c:pt>
                <c:pt idx="62">
                  <c:v>310000</c:v>
                </c:pt>
                <c:pt idx="63">
                  <c:v>310000</c:v>
                </c:pt>
                <c:pt idx="64">
                  <c:v>310000</c:v>
                </c:pt>
                <c:pt idx="65">
                  <c:v>310000</c:v>
                </c:pt>
                <c:pt idx="66">
                  <c:v>310000</c:v>
                </c:pt>
                <c:pt idx="67">
                  <c:v>335000</c:v>
                </c:pt>
                <c:pt idx="68">
                  <c:v>340000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D-4F60-B63C-60C59FFD6DC6}"/>
            </c:ext>
          </c:extLst>
        </c:ser>
        <c:ser>
          <c:idx val="1"/>
          <c:order val="1"/>
          <c:tx>
            <c:v>Patrimônio Total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8"/>
              <c:layout>
                <c:manualLayout>
                  <c:x val="-2.0015396458814585E-2"/>
                  <c:y val="-5.5130168453292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7D-4F60-B63C-60C59FFD6D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'Todo Mês de Queda'!$A$5:$A$73</c:f>
              <c:numCache>
                <c:formatCode>m/d/yyyy</c:formatCode>
                <c:ptCount val="69"/>
                <c:pt idx="0">
                  <c:v>42368</c:v>
                </c:pt>
                <c:pt idx="1">
                  <c:v>42398</c:v>
                </c:pt>
                <c:pt idx="2">
                  <c:v>42429</c:v>
                </c:pt>
                <c:pt idx="3">
                  <c:v>42460</c:v>
                </c:pt>
                <c:pt idx="4">
                  <c:v>42489</c:v>
                </c:pt>
                <c:pt idx="5">
                  <c:v>42521</c:v>
                </c:pt>
                <c:pt idx="6">
                  <c:v>42551</c:v>
                </c:pt>
                <c:pt idx="7">
                  <c:v>42580</c:v>
                </c:pt>
                <c:pt idx="8">
                  <c:v>42613</c:v>
                </c:pt>
                <c:pt idx="9">
                  <c:v>42643</c:v>
                </c:pt>
                <c:pt idx="10">
                  <c:v>42674</c:v>
                </c:pt>
                <c:pt idx="11">
                  <c:v>42704</c:v>
                </c:pt>
                <c:pt idx="12">
                  <c:v>42733</c:v>
                </c:pt>
                <c:pt idx="13">
                  <c:v>42766</c:v>
                </c:pt>
                <c:pt idx="14">
                  <c:v>42790</c:v>
                </c:pt>
                <c:pt idx="15">
                  <c:v>42825</c:v>
                </c:pt>
                <c:pt idx="16">
                  <c:v>42853</c:v>
                </c:pt>
                <c:pt idx="17">
                  <c:v>42886</c:v>
                </c:pt>
                <c:pt idx="18">
                  <c:v>42916</c:v>
                </c:pt>
                <c:pt idx="19">
                  <c:v>42947</c:v>
                </c:pt>
                <c:pt idx="20">
                  <c:v>42978</c:v>
                </c:pt>
                <c:pt idx="21">
                  <c:v>43007</c:v>
                </c:pt>
                <c:pt idx="22">
                  <c:v>43039</c:v>
                </c:pt>
                <c:pt idx="23">
                  <c:v>43069</c:v>
                </c:pt>
                <c:pt idx="24">
                  <c:v>43097</c:v>
                </c:pt>
                <c:pt idx="25">
                  <c:v>43131</c:v>
                </c:pt>
                <c:pt idx="26">
                  <c:v>43159</c:v>
                </c:pt>
                <c:pt idx="27">
                  <c:v>43188</c:v>
                </c:pt>
                <c:pt idx="28">
                  <c:v>43220</c:v>
                </c:pt>
                <c:pt idx="29">
                  <c:v>43250</c:v>
                </c:pt>
                <c:pt idx="30">
                  <c:v>43280</c:v>
                </c:pt>
                <c:pt idx="31">
                  <c:v>43312</c:v>
                </c:pt>
                <c:pt idx="32">
                  <c:v>43343</c:v>
                </c:pt>
                <c:pt idx="33">
                  <c:v>43371</c:v>
                </c:pt>
                <c:pt idx="34">
                  <c:v>43404</c:v>
                </c:pt>
                <c:pt idx="35">
                  <c:v>43434</c:v>
                </c:pt>
                <c:pt idx="36">
                  <c:v>43462</c:v>
                </c:pt>
                <c:pt idx="37">
                  <c:v>43496</c:v>
                </c:pt>
                <c:pt idx="38">
                  <c:v>43524</c:v>
                </c:pt>
                <c:pt idx="39">
                  <c:v>43553</c:v>
                </c:pt>
                <c:pt idx="40">
                  <c:v>43585</c:v>
                </c:pt>
                <c:pt idx="41">
                  <c:v>43616</c:v>
                </c:pt>
                <c:pt idx="42">
                  <c:v>43644</c:v>
                </c:pt>
                <c:pt idx="43">
                  <c:v>43677</c:v>
                </c:pt>
                <c:pt idx="44">
                  <c:v>43707</c:v>
                </c:pt>
                <c:pt idx="45">
                  <c:v>43738</c:v>
                </c:pt>
                <c:pt idx="46">
                  <c:v>43769</c:v>
                </c:pt>
                <c:pt idx="47">
                  <c:v>43798</c:v>
                </c:pt>
                <c:pt idx="48">
                  <c:v>43829</c:v>
                </c:pt>
                <c:pt idx="49">
                  <c:v>43861</c:v>
                </c:pt>
                <c:pt idx="50">
                  <c:v>43889</c:v>
                </c:pt>
                <c:pt idx="51">
                  <c:v>43921</c:v>
                </c:pt>
                <c:pt idx="52">
                  <c:v>43951</c:v>
                </c:pt>
                <c:pt idx="53">
                  <c:v>43980</c:v>
                </c:pt>
                <c:pt idx="54">
                  <c:v>44012</c:v>
                </c:pt>
                <c:pt idx="55">
                  <c:v>44043</c:v>
                </c:pt>
                <c:pt idx="56">
                  <c:v>44074</c:v>
                </c:pt>
                <c:pt idx="57">
                  <c:v>44104</c:v>
                </c:pt>
                <c:pt idx="58">
                  <c:v>44134</c:v>
                </c:pt>
                <c:pt idx="59">
                  <c:v>44165</c:v>
                </c:pt>
                <c:pt idx="60">
                  <c:v>44195</c:v>
                </c:pt>
                <c:pt idx="61">
                  <c:v>44225</c:v>
                </c:pt>
                <c:pt idx="62">
                  <c:v>44253</c:v>
                </c:pt>
                <c:pt idx="63">
                  <c:v>44286</c:v>
                </c:pt>
                <c:pt idx="64">
                  <c:v>44316</c:v>
                </c:pt>
                <c:pt idx="65">
                  <c:v>44347</c:v>
                </c:pt>
                <c:pt idx="66">
                  <c:v>44377</c:v>
                </c:pt>
                <c:pt idx="67">
                  <c:v>44407</c:v>
                </c:pt>
                <c:pt idx="68">
                  <c:v>44439</c:v>
                </c:pt>
              </c:numCache>
            </c:numRef>
          </c:cat>
          <c:val>
            <c:numRef>
              <c:f>'Todo Mês de Queda'!$H$5:$H$73</c:f>
              <c:numCache>
                <c:formatCode>General</c:formatCode>
                <c:ptCount val="69"/>
                <c:pt idx="1">
                  <c:v>5000</c:v>
                </c:pt>
                <c:pt idx="2">
                  <c:v>5288.3388619545804</c:v>
                </c:pt>
                <c:pt idx="3">
                  <c:v>6205.6647103853029</c:v>
                </c:pt>
                <c:pt idx="4">
                  <c:v>6653.4830313855573</c:v>
                </c:pt>
                <c:pt idx="5">
                  <c:v>25998.979331462109</c:v>
                </c:pt>
                <c:pt idx="6">
                  <c:v>27591.430638876205</c:v>
                </c:pt>
                <c:pt idx="7">
                  <c:v>30787.391943339222</c:v>
                </c:pt>
                <c:pt idx="8">
                  <c:v>30925.625563774473</c:v>
                </c:pt>
                <c:pt idx="9">
                  <c:v>31273.97428727131</c:v>
                </c:pt>
                <c:pt idx="10">
                  <c:v>34779.578901509289</c:v>
                </c:pt>
                <c:pt idx="11">
                  <c:v>63176.068904460364</c:v>
                </c:pt>
                <c:pt idx="12">
                  <c:v>66322.904216596187</c:v>
                </c:pt>
                <c:pt idx="13">
                  <c:v>71048.866656480706</c:v>
                </c:pt>
                <c:pt idx="14">
                  <c:v>73451.705390976203</c:v>
                </c:pt>
                <c:pt idx="15">
                  <c:v>86492.993247216844</c:v>
                </c:pt>
                <c:pt idx="16">
                  <c:v>87057.856694673974</c:v>
                </c:pt>
                <c:pt idx="17">
                  <c:v>93434.46433659528</c:v>
                </c:pt>
                <c:pt idx="18">
                  <c:v>94005.315588321508</c:v>
                </c:pt>
                <c:pt idx="19">
                  <c:v>98309.842594581423</c:v>
                </c:pt>
                <c:pt idx="20">
                  <c:v>105545.76792051655</c:v>
                </c:pt>
                <c:pt idx="21">
                  <c:v>110436.57459071152</c:v>
                </c:pt>
                <c:pt idx="22">
                  <c:v>110729.71442267904</c:v>
                </c:pt>
                <c:pt idx="23">
                  <c:v>137073.18072918942</c:v>
                </c:pt>
                <c:pt idx="24">
                  <c:v>145803.20174969398</c:v>
                </c:pt>
                <c:pt idx="25">
                  <c:v>161959.66599126128</c:v>
                </c:pt>
                <c:pt idx="26">
                  <c:v>162947.22493023239</c:v>
                </c:pt>
                <c:pt idx="27">
                  <c:v>182808.96667877646</c:v>
                </c:pt>
                <c:pt idx="28">
                  <c:v>184472.27767003063</c:v>
                </c:pt>
                <c:pt idx="29">
                  <c:v>174268.59349626311</c:v>
                </c:pt>
                <c:pt idx="30">
                  <c:v>170516.34335712311</c:v>
                </c:pt>
                <c:pt idx="31">
                  <c:v>185301.69793393125</c:v>
                </c:pt>
                <c:pt idx="32">
                  <c:v>189654.1772513144</c:v>
                </c:pt>
                <c:pt idx="33">
                  <c:v>196025.45222913107</c:v>
                </c:pt>
                <c:pt idx="34">
                  <c:v>215139.27716258113</c:v>
                </c:pt>
                <c:pt idx="35">
                  <c:v>220998.80314619569</c:v>
                </c:pt>
                <c:pt idx="36">
                  <c:v>236469.82454750669</c:v>
                </c:pt>
                <c:pt idx="37">
                  <c:v>262744.2494972297</c:v>
                </c:pt>
                <c:pt idx="38">
                  <c:v>266734.6735778781</c:v>
                </c:pt>
                <c:pt idx="39">
                  <c:v>271618.51258775167</c:v>
                </c:pt>
                <c:pt idx="40">
                  <c:v>274784.0915929678</c:v>
                </c:pt>
                <c:pt idx="41">
                  <c:v>276884.61597960658</c:v>
                </c:pt>
                <c:pt idx="42">
                  <c:v>287298.48336125223</c:v>
                </c:pt>
                <c:pt idx="43">
                  <c:v>289872.36535614758</c:v>
                </c:pt>
                <c:pt idx="44">
                  <c:v>313777.72588705411</c:v>
                </c:pt>
                <c:pt idx="45">
                  <c:v>324707.3874792679</c:v>
                </c:pt>
                <c:pt idx="46">
                  <c:v>331843.81357771333</c:v>
                </c:pt>
                <c:pt idx="47">
                  <c:v>335444.17269044253</c:v>
                </c:pt>
                <c:pt idx="48">
                  <c:v>357560.66438292217</c:v>
                </c:pt>
                <c:pt idx="49">
                  <c:v>375070.6315859051</c:v>
                </c:pt>
                <c:pt idx="50">
                  <c:v>351483.98106099217</c:v>
                </c:pt>
                <c:pt idx="51">
                  <c:v>247300.33883280127</c:v>
                </c:pt>
                <c:pt idx="52">
                  <c:v>275328.89922538697</c:v>
                </c:pt>
                <c:pt idx="53">
                  <c:v>300076.76298169041</c:v>
                </c:pt>
                <c:pt idx="54">
                  <c:v>326714.59327846079</c:v>
                </c:pt>
                <c:pt idx="55">
                  <c:v>354065.61849616212</c:v>
                </c:pt>
                <c:pt idx="56">
                  <c:v>366263.76966545178</c:v>
                </c:pt>
                <c:pt idx="57">
                  <c:v>353467.25421148783</c:v>
                </c:pt>
                <c:pt idx="58">
                  <c:v>356953.22643397568</c:v>
                </c:pt>
                <c:pt idx="59">
                  <c:v>413413.73015185801</c:v>
                </c:pt>
                <c:pt idx="60">
                  <c:v>451408.42058962403</c:v>
                </c:pt>
                <c:pt idx="61">
                  <c:v>450304.97148180404</c:v>
                </c:pt>
                <c:pt idx="62">
                  <c:v>435062.42708722583</c:v>
                </c:pt>
                <c:pt idx="63">
                  <c:v>461555.95304774155</c:v>
                </c:pt>
                <c:pt idx="64">
                  <c:v>471362.26592270704</c:v>
                </c:pt>
                <c:pt idx="65">
                  <c:v>499586.31768468727</c:v>
                </c:pt>
                <c:pt idx="66">
                  <c:v>501893.68541997328</c:v>
                </c:pt>
                <c:pt idx="67">
                  <c:v>507528.27764168021</c:v>
                </c:pt>
                <c:pt idx="68">
                  <c:v>499396.94230520778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D-4F60-B63C-60C59FFD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777928"/>
        <c:axId val="887777600"/>
      </c:lineChart>
      <c:dateAx>
        <c:axId val="8877779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7777600"/>
        <c:crosses val="autoZero"/>
        <c:auto val="1"/>
        <c:lblOffset val="100"/>
        <c:baseTimeUnit val="days"/>
      </c:dateAx>
      <c:valAx>
        <c:axId val="88777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77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1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clubedospoupadores.com/carteira" TargetMode="External"/><Relationship Id="rId1" Type="http://schemas.openxmlformats.org/officeDocument/2006/relationships/chart" Target="../charts/chart1.xml"/><Relationship Id="rId4" Type="http://schemas.openxmlformats.org/officeDocument/2006/relationships/hyperlink" Target="https://clubedospoupadores.com/livro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clubedospoupadores.com/carteira" TargetMode="External"/><Relationship Id="rId1" Type="http://schemas.openxmlformats.org/officeDocument/2006/relationships/chart" Target="../charts/chart2.xml"/><Relationship Id="rId4" Type="http://schemas.openxmlformats.org/officeDocument/2006/relationships/hyperlink" Target="https://clubedospoupadores.com/livros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clubedospoupadores.com/livros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clubedospoupadores.com/carteir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1</xdr:row>
      <xdr:rowOff>85726</xdr:rowOff>
    </xdr:from>
    <xdr:to>
      <xdr:col>20</xdr:col>
      <xdr:colOff>190499</xdr:colOff>
      <xdr:row>25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E190A3A-BBD1-4D59-8697-EBA4A65A4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180975</xdr:colOff>
      <xdr:row>26</xdr:row>
      <xdr:rowOff>152400</xdr:rowOff>
    </xdr:from>
    <xdr:to>
      <xdr:col>10</xdr:col>
      <xdr:colOff>119930</xdr:colOff>
      <xdr:row>38</xdr:row>
      <xdr:rowOff>86139</xdr:rowOff>
    </xdr:to>
    <xdr:pic>
      <xdr:nvPicPr>
        <xdr:cNvPr id="4" name="Imagem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C67FE-B497-4974-90EA-E51236FB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4533900"/>
          <a:ext cx="1767755" cy="2219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240610</xdr:colOff>
      <xdr:row>27</xdr:row>
      <xdr:rowOff>44725</xdr:rowOff>
    </xdr:from>
    <xdr:ext cx="5166286" cy="593239"/>
    <xdr:sp macro="" textlink="">
      <xdr:nvSpPr>
        <xdr:cNvPr id="5" name="CaixaDeText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060578-192C-4784-B985-163B034D4927}"/>
            </a:ext>
          </a:extLst>
        </xdr:cNvPr>
        <xdr:cNvSpPr txBox="1"/>
      </xdr:nvSpPr>
      <xdr:spPr>
        <a:xfrm>
          <a:off x="8184460" y="4616725"/>
          <a:ext cx="516628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Aprenda a montar e</a:t>
          </a:r>
          <a:r>
            <a:rPr lang="pt-BR" sz="1600" baseline="0"/>
            <a:t> simular a sua carteira de investimentos</a:t>
          </a:r>
        </a:p>
        <a:p>
          <a:r>
            <a:rPr lang="pt-BR" sz="1600" u="sng" baseline="0">
              <a:solidFill>
                <a:srgbClr val="00B0F0"/>
              </a:solidFill>
            </a:rPr>
            <a:t>Clique aqui para adquirir e baixar o livro</a:t>
          </a:r>
          <a:r>
            <a:rPr lang="pt-BR" sz="1600" baseline="0"/>
            <a:t>.</a:t>
          </a:r>
          <a:endParaRPr lang="pt-BR" sz="1600"/>
        </a:p>
      </xdr:txBody>
    </xdr:sp>
    <xdr:clientData/>
  </xdr:oneCellAnchor>
  <xdr:oneCellAnchor>
    <xdr:from>
      <xdr:col>10</xdr:col>
      <xdr:colOff>232327</xdr:colOff>
      <xdr:row>31</xdr:row>
      <xdr:rowOff>19879</xdr:rowOff>
    </xdr:from>
    <xdr:ext cx="6061916" cy="593239"/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F8AA36-8A11-4F63-A41C-01DC6B25169A}"/>
            </a:ext>
          </a:extLst>
        </xdr:cNvPr>
        <xdr:cNvSpPr txBox="1"/>
      </xdr:nvSpPr>
      <xdr:spPr>
        <a:xfrm>
          <a:off x="8176177" y="5353879"/>
          <a:ext cx="606191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Conheça todos os livros sobre investimentos do Clube dos Poupadores</a:t>
          </a:r>
          <a:endParaRPr lang="pt-BR" sz="1600" baseline="0"/>
        </a:p>
        <a:p>
          <a:r>
            <a:rPr lang="pt-BR" sz="1600" u="sng" baseline="0">
              <a:solidFill>
                <a:srgbClr val="00B0F0"/>
              </a:solidFill>
            </a:rPr>
            <a:t>Clique aqui para conhecer todos os livros</a:t>
          </a:r>
          <a:r>
            <a:rPr lang="pt-BR" sz="1600" baseline="0"/>
            <a:t>.</a:t>
          </a:r>
          <a:endParaRPr lang="pt-BR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170675</xdr:colOff>
      <xdr:row>1</xdr:row>
      <xdr:rowOff>8555</xdr:rowOff>
    </xdr:from>
    <xdr:to>
      <xdr:col>21</xdr:col>
      <xdr:colOff>447092</xdr:colOff>
      <xdr:row>28</xdr:row>
      <xdr:rowOff>58316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0FF86D-6A6F-4DEA-B9C6-EDE56C67C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543112</xdr:colOff>
      <xdr:row>40</xdr:row>
      <xdr:rowOff>81474</xdr:rowOff>
    </xdr:to>
    <xdr:pic>
      <xdr:nvPicPr>
        <xdr:cNvPr id="4" name="Imagem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00EEEE-333C-49D0-849F-7D6D6BA4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327" y="5054082"/>
          <a:ext cx="1767755" cy="2219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51471</xdr:colOff>
      <xdr:row>29</xdr:row>
      <xdr:rowOff>82825</xdr:rowOff>
    </xdr:from>
    <xdr:ext cx="5166286" cy="593239"/>
    <xdr:sp macro="" textlink="">
      <xdr:nvSpPr>
        <xdr:cNvPr id="5" name="CaixaDeText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33B9AF-433A-4DA7-BC64-67CD7D3D3C57}"/>
            </a:ext>
          </a:extLst>
        </xdr:cNvPr>
        <xdr:cNvSpPr txBox="1"/>
      </xdr:nvSpPr>
      <xdr:spPr>
        <a:xfrm>
          <a:off x="8769762" y="5136907"/>
          <a:ext cx="516628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Aprenda a montar e</a:t>
          </a:r>
          <a:r>
            <a:rPr lang="pt-BR" sz="1600" baseline="0"/>
            <a:t> simular a sua carteira de investimentos</a:t>
          </a:r>
        </a:p>
        <a:p>
          <a:r>
            <a:rPr lang="pt-BR" sz="1600" u="sng" baseline="0">
              <a:solidFill>
                <a:srgbClr val="00B0F0"/>
              </a:solidFill>
            </a:rPr>
            <a:t>Clique aqui para adquirir e baixar o livro</a:t>
          </a:r>
          <a:r>
            <a:rPr lang="pt-BR" sz="1600" baseline="0"/>
            <a:t>.</a:t>
          </a:r>
          <a:endParaRPr lang="pt-BR" sz="1600"/>
        </a:p>
      </xdr:txBody>
    </xdr:sp>
    <xdr:clientData/>
  </xdr:oneCellAnchor>
  <xdr:oneCellAnchor>
    <xdr:from>
      <xdr:col>11</xdr:col>
      <xdr:colOff>43188</xdr:colOff>
      <xdr:row>33</xdr:row>
      <xdr:rowOff>42428</xdr:rowOff>
    </xdr:from>
    <xdr:ext cx="6061916" cy="593239"/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9BEE4C-E26A-49BA-AF3D-34F3781A8D3D}"/>
            </a:ext>
          </a:extLst>
        </xdr:cNvPr>
        <xdr:cNvSpPr txBox="1"/>
      </xdr:nvSpPr>
      <xdr:spPr>
        <a:xfrm>
          <a:off x="8761479" y="5874061"/>
          <a:ext cx="606191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Conheça todos os livros sobre investimentos do Clube dos Poupadores</a:t>
          </a:r>
          <a:endParaRPr lang="pt-BR" sz="1600" baseline="0"/>
        </a:p>
        <a:p>
          <a:r>
            <a:rPr lang="pt-BR" sz="1600" u="sng" baseline="0">
              <a:solidFill>
                <a:srgbClr val="00B0F0"/>
              </a:solidFill>
            </a:rPr>
            <a:t>Clique aqui para conhecer todos os livros</a:t>
          </a:r>
          <a:r>
            <a:rPr lang="pt-BR" sz="1600" baseline="0"/>
            <a:t>.</a:t>
          </a:r>
          <a:endParaRPr lang="pt-BR" sz="16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3</xdr:col>
      <xdr:colOff>1767755</xdr:colOff>
      <xdr:row>27</xdr:row>
      <xdr:rowOff>124239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65F3C9-40F6-43A8-8899-15A41B5F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739" y="3048000"/>
          <a:ext cx="1767755" cy="2219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1888435</xdr:colOff>
      <xdr:row>16</xdr:row>
      <xdr:rowOff>82825</xdr:rowOff>
    </xdr:from>
    <xdr:ext cx="5166286" cy="593239"/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1789F1-8C03-4E7F-A16E-1CB565EA8431}"/>
            </a:ext>
          </a:extLst>
        </xdr:cNvPr>
        <xdr:cNvSpPr txBox="1"/>
      </xdr:nvSpPr>
      <xdr:spPr>
        <a:xfrm>
          <a:off x="3727174" y="3130825"/>
          <a:ext cx="516628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Aprenda a montar e</a:t>
          </a:r>
          <a:r>
            <a:rPr lang="pt-BR" sz="1600" baseline="0"/>
            <a:t> simular a sua carteira de investimentos</a:t>
          </a:r>
        </a:p>
        <a:p>
          <a:r>
            <a:rPr lang="pt-BR" sz="1600" u="sng" baseline="0">
              <a:solidFill>
                <a:srgbClr val="00B0F0"/>
              </a:solidFill>
            </a:rPr>
            <a:t>Clique aqui para adquirir e baixar o livro</a:t>
          </a:r>
          <a:r>
            <a:rPr lang="pt-BR" sz="1600" baseline="0"/>
            <a:t>.</a:t>
          </a:r>
          <a:endParaRPr lang="pt-BR" sz="1600"/>
        </a:p>
      </xdr:txBody>
    </xdr:sp>
    <xdr:clientData/>
  </xdr:oneCellAnchor>
  <xdr:oneCellAnchor>
    <xdr:from>
      <xdr:col>3</xdr:col>
      <xdr:colOff>1880152</xdr:colOff>
      <xdr:row>20</xdr:row>
      <xdr:rowOff>57979</xdr:rowOff>
    </xdr:from>
    <xdr:ext cx="6061916" cy="593239"/>
    <xdr:sp macro="" textlink="">
      <xdr:nvSpPr>
        <xdr:cNvPr id="4" name="CaixaDeText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2F75DA-CE36-4384-99C9-390A013FFD87}"/>
            </a:ext>
          </a:extLst>
        </xdr:cNvPr>
        <xdr:cNvSpPr txBox="1"/>
      </xdr:nvSpPr>
      <xdr:spPr>
        <a:xfrm>
          <a:off x="3718891" y="3867979"/>
          <a:ext cx="606191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/>
            <a:t>Conheça todos os livros sobre investimentos do Clube dos Poupadores</a:t>
          </a:r>
          <a:endParaRPr lang="pt-BR" sz="1600" baseline="0"/>
        </a:p>
        <a:p>
          <a:r>
            <a:rPr lang="pt-BR" sz="1600" u="sng" baseline="0">
              <a:solidFill>
                <a:srgbClr val="00B0F0"/>
              </a:solidFill>
            </a:rPr>
            <a:t>Clique aqui para conhecer todos os livros</a:t>
          </a:r>
          <a:r>
            <a:rPr lang="pt-BR" sz="1600" baseline="0"/>
            <a:t>.</a:t>
          </a:r>
          <a:endParaRPr lang="pt-BR" sz="16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10DA7-AE86-4225-8981-2B5FA0441222}">
  <dimension ref="A2:I75"/>
  <sheetViews>
    <sheetView tabSelected="1" topLeftCell="A37" workbookViewId="0">
      <selection activeCell="C75" sqref="C75"/>
    </sheetView>
  </sheetViews>
  <sheetFormatPr defaultRowHeight="15" x14ac:dyDescent="0.25"/>
  <cols>
    <col min="1" max="1" width="10.7109375" style="10" bestFit="1" customWidth="1"/>
    <col min="2" max="2" width="8.28515625" style="2" customWidth="1"/>
    <col min="3" max="3" width="8.42578125" style="2" customWidth="1"/>
    <col min="4" max="4" width="14.85546875" style="2" customWidth="1"/>
    <col min="5" max="5" width="20.28515625" style="2" customWidth="1"/>
    <col min="6" max="6" width="11.7109375" style="2" customWidth="1"/>
    <col min="7" max="7" width="17.42578125" style="2" customWidth="1"/>
    <col min="8" max="16384" width="9.140625" style="2"/>
  </cols>
  <sheetData>
    <row r="2" spans="1:7" x14ac:dyDescent="0.25">
      <c r="B2" s="17" t="s">
        <v>23</v>
      </c>
      <c r="C2" s="18"/>
      <c r="D2" s="18"/>
      <c r="E2" s="19">
        <v>5000</v>
      </c>
    </row>
    <row r="4" spans="1:7" x14ac:dyDescent="0.25">
      <c r="A4" s="8" t="s">
        <v>2</v>
      </c>
      <c r="B4" s="9" t="s">
        <v>3</v>
      </c>
      <c r="C4" s="9" t="s">
        <v>4</v>
      </c>
      <c r="D4" s="9" t="s">
        <v>6</v>
      </c>
      <c r="E4" s="9" t="s">
        <v>7</v>
      </c>
      <c r="F4" s="9" t="s">
        <v>0</v>
      </c>
      <c r="G4" s="9" t="s">
        <v>5</v>
      </c>
    </row>
    <row r="5" spans="1:7" x14ac:dyDescent="0.25">
      <c r="A5" s="10">
        <v>42368</v>
      </c>
      <c r="B5" s="2">
        <v>42.13</v>
      </c>
    </row>
    <row r="6" spans="1:7" x14ac:dyDescent="0.25">
      <c r="A6" s="10">
        <v>42398</v>
      </c>
      <c r="B6" s="2">
        <v>39.19</v>
      </c>
      <c r="C6" s="25">
        <f>$E$2/B6</f>
        <v>127.58356723653993</v>
      </c>
      <c r="D6" s="11">
        <f>C6*B6</f>
        <v>5000</v>
      </c>
      <c r="E6" s="24">
        <f t="shared" ref="E6:E37" si="0">D6+E5</f>
        <v>5000</v>
      </c>
      <c r="F6" s="29">
        <f>C6+F5</f>
        <v>127.58356723653993</v>
      </c>
      <c r="G6" s="11">
        <f>F6*B6</f>
        <v>5000</v>
      </c>
    </row>
    <row r="7" spans="1:7" x14ac:dyDescent="0.25">
      <c r="A7" s="10">
        <v>42429</v>
      </c>
      <c r="B7" s="2">
        <v>41.45</v>
      </c>
      <c r="C7" s="25">
        <f>$E$2/B7</f>
        <v>120.62726176115801</v>
      </c>
      <c r="D7" s="11">
        <f t="shared" ref="D7:D70" si="1">C7*B7</f>
        <v>5000</v>
      </c>
      <c r="E7" s="24">
        <f t="shared" si="0"/>
        <v>10000</v>
      </c>
      <c r="F7" s="29">
        <f t="shared" ref="F7:F70" si="2">C7+F6</f>
        <v>248.21082899769794</v>
      </c>
      <c r="G7" s="11">
        <f t="shared" ref="G7:G70" si="3">F7*B7</f>
        <v>10288.33886195458</v>
      </c>
    </row>
    <row r="8" spans="1:7" x14ac:dyDescent="0.25">
      <c r="A8" s="10">
        <v>42460</v>
      </c>
      <c r="B8" s="2">
        <v>48.64</v>
      </c>
      <c r="C8" s="25">
        <f t="shared" ref="C8:C71" si="4">$E$2/B8</f>
        <v>102.79605263157895</v>
      </c>
      <c r="D8" s="11">
        <f t="shared" si="1"/>
        <v>5000</v>
      </c>
      <c r="E8" s="24">
        <f t="shared" si="0"/>
        <v>15000</v>
      </c>
      <c r="F8" s="29">
        <f t="shared" si="2"/>
        <v>351.0068816292769</v>
      </c>
      <c r="G8" s="11">
        <f t="shared" si="3"/>
        <v>17072.974722448027</v>
      </c>
    </row>
    <row r="9" spans="1:7" x14ac:dyDescent="0.25">
      <c r="A9" s="10">
        <v>42489</v>
      </c>
      <c r="B9" s="2">
        <v>52.15</v>
      </c>
      <c r="C9" s="25">
        <f t="shared" si="4"/>
        <v>95.877277085330775</v>
      </c>
      <c r="D9" s="11">
        <f t="shared" si="1"/>
        <v>5000</v>
      </c>
      <c r="E9" s="24">
        <f t="shared" si="0"/>
        <v>20000</v>
      </c>
      <c r="F9" s="29">
        <f t="shared" si="2"/>
        <v>446.88415871460768</v>
      </c>
      <c r="G9" s="11">
        <f t="shared" si="3"/>
        <v>23305.008876966789</v>
      </c>
    </row>
    <row r="10" spans="1:7" x14ac:dyDescent="0.25">
      <c r="A10" s="10">
        <v>42521</v>
      </c>
      <c r="B10" s="2">
        <v>47.02</v>
      </c>
      <c r="C10" s="25">
        <f t="shared" si="4"/>
        <v>106.33772862611654</v>
      </c>
      <c r="D10" s="11">
        <f t="shared" si="1"/>
        <v>5000</v>
      </c>
      <c r="E10" s="24">
        <f t="shared" si="0"/>
        <v>25000</v>
      </c>
      <c r="F10" s="29">
        <f t="shared" si="2"/>
        <v>553.22188734072427</v>
      </c>
      <c r="G10" s="11">
        <f t="shared" si="3"/>
        <v>26012.493142760857</v>
      </c>
    </row>
    <row r="11" spans="1:7" x14ac:dyDescent="0.25">
      <c r="A11" s="10">
        <v>42551</v>
      </c>
      <c r="B11" s="2">
        <v>49.9</v>
      </c>
      <c r="C11" s="25">
        <f t="shared" si="4"/>
        <v>100.20040080160321</v>
      </c>
      <c r="D11" s="11">
        <f t="shared" si="1"/>
        <v>5000</v>
      </c>
      <c r="E11" s="24">
        <f t="shared" si="0"/>
        <v>30000</v>
      </c>
      <c r="F11" s="29">
        <f t="shared" si="2"/>
        <v>653.42228814232749</v>
      </c>
      <c r="G11" s="11">
        <f t="shared" si="3"/>
        <v>32605.772178302141</v>
      </c>
    </row>
    <row r="12" spans="1:7" x14ac:dyDescent="0.25">
      <c r="A12" s="10">
        <v>42580</v>
      </c>
      <c r="B12" s="2">
        <v>55.68</v>
      </c>
      <c r="C12" s="25">
        <f t="shared" si="4"/>
        <v>89.798850574712645</v>
      </c>
      <c r="D12" s="11">
        <f t="shared" si="1"/>
        <v>5000</v>
      </c>
      <c r="E12" s="24">
        <f t="shared" si="0"/>
        <v>35000</v>
      </c>
      <c r="F12" s="29">
        <f t="shared" si="2"/>
        <v>743.22113871704016</v>
      </c>
      <c r="G12" s="11">
        <f t="shared" si="3"/>
        <v>41382.553003764799</v>
      </c>
    </row>
    <row r="13" spans="1:7" x14ac:dyDescent="0.25">
      <c r="A13" s="10">
        <v>42613</v>
      </c>
      <c r="B13" s="2">
        <v>55.93</v>
      </c>
      <c r="C13" s="25">
        <f t="shared" si="4"/>
        <v>89.397461112104423</v>
      </c>
      <c r="D13" s="11">
        <f t="shared" si="1"/>
        <v>5000</v>
      </c>
      <c r="E13" s="24">
        <f t="shared" si="0"/>
        <v>40000</v>
      </c>
      <c r="F13" s="29">
        <f t="shared" si="2"/>
        <v>832.61859982914461</v>
      </c>
      <c r="G13" s="11">
        <f t="shared" si="3"/>
        <v>46568.358288444055</v>
      </c>
    </row>
    <row r="14" spans="1:7" x14ac:dyDescent="0.25">
      <c r="A14" s="10">
        <v>42643</v>
      </c>
      <c r="B14" s="2">
        <v>56.56</v>
      </c>
      <c r="C14" s="25">
        <f t="shared" si="4"/>
        <v>88.401697312588396</v>
      </c>
      <c r="D14" s="11">
        <f t="shared" si="1"/>
        <v>5000</v>
      </c>
      <c r="E14" s="24">
        <f t="shared" si="0"/>
        <v>45000</v>
      </c>
      <c r="F14" s="29">
        <f t="shared" si="2"/>
        <v>921.02029714173295</v>
      </c>
      <c r="G14" s="11">
        <f t="shared" si="3"/>
        <v>52092.908006336416</v>
      </c>
    </row>
    <row r="15" spans="1:7" x14ac:dyDescent="0.25">
      <c r="A15" s="10">
        <v>42674</v>
      </c>
      <c r="B15" s="2">
        <v>62.9</v>
      </c>
      <c r="C15" s="25">
        <f t="shared" si="4"/>
        <v>79.491255961844203</v>
      </c>
      <c r="D15" s="11">
        <f t="shared" si="1"/>
        <v>5000</v>
      </c>
      <c r="E15" s="24">
        <f t="shared" si="0"/>
        <v>50000</v>
      </c>
      <c r="F15" s="29">
        <f t="shared" si="2"/>
        <v>1000.5115531035772</v>
      </c>
      <c r="G15" s="11">
        <f t="shared" si="3"/>
        <v>62932.176690215005</v>
      </c>
    </row>
    <row r="16" spans="1:7" x14ac:dyDescent="0.25">
      <c r="A16" s="10">
        <v>42704</v>
      </c>
      <c r="B16" s="2">
        <v>60</v>
      </c>
      <c r="C16" s="25">
        <f t="shared" si="4"/>
        <v>83.333333333333329</v>
      </c>
      <c r="D16" s="11">
        <f t="shared" si="1"/>
        <v>5000</v>
      </c>
      <c r="E16" s="24">
        <f t="shared" si="0"/>
        <v>55000</v>
      </c>
      <c r="F16" s="29">
        <f t="shared" si="2"/>
        <v>1083.8448864369104</v>
      </c>
      <c r="G16" s="11">
        <f t="shared" si="3"/>
        <v>65030.693186214623</v>
      </c>
    </row>
    <row r="17" spans="1:7" x14ac:dyDescent="0.25">
      <c r="A17" s="10">
        <v>42733</v>
      </c>
      <c r="B17" s="2">
        <v>58.24</v>
      </c>
      <c r="C17" s="25">
        <f t="shared" si="4"/>
        <v>85.85164835164835</v>
      </c>
      <c r="D17" s="11">
        <f t="shared" si="1"/>
        <v>5000</v>
      </c>
      <c r="E17" s="24">
        <f t="shared" si="0"/>
        <v>60000</v>
      </c>
      <c r="F17" s="29">
        <f t="shared" si="2"/>
        <v>1169.6965347885589</v>
      </c>
      <c r="G17" s="11">
        <f t="shared" si="3"/>
        <v>68123.126186085676</v>
      </c>
    </row>
    <row r="18" spans="1:7" x14ac:dyDescent="0.25">
      <c r="A18" s="10">
        <v>42766</v>
      </c>
      <c r="B18" s="2">
        <v>62.39</v>
      </c>
      <c r="C18" s="25">
        <f t="shared" si="4"/>
        <v>80.141048244911048</v>
      </c>
      <c r="D18" s="11">
        <f t="shared" si="1"/>
        <v>5000</v>
      </c>
      <c r="E18" s="24">
        <f t="shared" si="0"/>
        <v>65000</v>
      </c>
      <c r="F18" s="29">
        <f t="shared" si="2"/>
        <v>1249.8375830334699</v>
      </c>
      <c r="G18" s="11">
        <f t="shared" si="3"/>
        <v>77977.366805458179</v>
      </c>
    </row>
    <row r="19" spans="1:7" x14ac:dyDescent="0.25">
      <c r="A19" s="10">
        <v>42790</v>
      </c>
      <c r="B19" s="2">
        <v>64.5</v>
      </c>
      <c r="C19" s="25">
        <f t="shared" si="4"/>
        <v>77.519379844961236</v>
      </c>
      <c r="D19" s="11">
        <f t="shared" si="1"/>
        <v>5000</v>
      </c>
      <c r="E19" s="24">
        <f t="shared" si="0"/>
        <v>70000</v>
      </c>
      <c r="F19" s="29">
        <f t="shared" si="2"/>
        <v>1327.3569628784312</v>
      </c>
      <c r="G19" s="11">
        <f t="shared" si="3"/>
        <v>85614.524105658813</v>
      </c>
    </row>
    <row r="20" spans="1:7" x14ac:dyDescent="0.25">
      <c r="A20" s="10">
        <v>42825</v>
      </c>
      <c r="B20" s="2">
        <v>62.78</v>
      </c>
      <c r="C20" s="25">
        <f t="shared" si="4"/>
        <v>79.643198470850592</v>
      </c>
      <c r="D20" s="11">
        <f t="shared" si="1"/>
        <v>5000</v>
      </c>
      <c r="E20" s="24">
        <f t="shared" si="0"/>
        <v>75000</v>
      </c>
      <c r="F20" s="29">
        <f t="shared" si="2"/>
        <v>1407.0001613492818</v>
      </c>
      <c r="G20" s="11">
        <f t="shared" si="3"/>
        <v>88331.470129507914</v>
      </c>
    </row>
    <row r="21" spans="1:7" x14ac:dyDescent="0.25">
      <c r="A21" s="10">
        <v>42853</v>
      </c>
      <c r="B21" s="2">
        <v>63.19</v>
      </c>
      <c r="C21" s="25">
        <f t="shared" si="4"/>
        <v>79.126444057604047</v>
      </c>
      <c r="D21" s="11">
        <f t="shared" si="1"/>
        <v>5000</v>
      </c>
      <c r="E21" s="24">
        <f t="shared" si="0"/>
        <v>80000</v>
      </c>
      <c r="F21" s="29">
        <f t="shared" si="2"/>
        <v>1486.1266054068858</v>
      </c>
      <c r="G21" s="11">
        <f t="shared" si="3"/>
        <v>93908.340195661105</v>
      </c>
    </row>
    <row r="22" spans="1:7" x14ac:dyDescent="0.25">
      <c r="A22" s="10">
        <v>42886</v>
      </c>
      <c r="B22" s="2">
        <v>60.56</v>
      </c>
      <c r="C22" s="25">
        <f t="shared" si="4"/>
        <v>82.562747688243064</v>
      </c>
      <c r="D22" s="11">
        <f t="shared" si="1"/>
        <v>5000</v>
      </c>
      <c r="E22" s="24">
        <f t="shared" si="0"/>
        <v>85000</v>
      </c>
      <c r="F22" s="29">
        <f t="shared" si="2"/>
        <v>1568.6893530951288</v>
      </c>
      <c r="G22" s="11">
        <f t="shared" si="3"/>
        <v>94999.827223441011</v>
      </c>
    </row>
    <row r="23" spans="1:7" x14ac:dyDescent="0.25">
      <c r="A23" s="10">
        <v>42916</v>
      </c>
      <c r="B23" s="2">
        <v>60.93</v>
      </c>
      <c r="C23" s="25">
        <f t="shared" si="4"/>
        <v>82.061381913671426</v>
      </c>
      <c r="D23" s="11">
        <f t="shared" si="1"/>
        <v>5000</v>
      </c>
      <c r="E23" s="24">
        <f t="shared" si="0"/>
        <v>90000</v>
      </c>
      <c r="F23" s="29">
        <f t="shared" si="2"/>
        <v>1650.7507350088003</v>
      </c>
      <c r="G23" s="11">
        <f t="shared" si="3"/>
        <v>100580.2422840862</v>
      </c>
    </row>
    <row r="24" spans="1:7" x14ac:dyDescent="0.25">
      <c r="A24" s="10">
        <v>42947</v>
      </c>
      <c r="B24" s="2">
        <v>63.72</v>
      </c>
      <c r="C24" s="25">
        <f t="shared" si="4"/>
        <v>78.468298807281855</v>
      </c>
      <c r="D24" s="11">
        <f t="shared" si="1"/>
        <v>5000</v>
      </c>
      <c r="E24" s="24">
        <f t="shared" si="0"/>
        <v>95000</v>
      </c>
      <c r="F24" s="29">
        <f t="shared" si="2"/>
        <v>1729.2190338160822</v>
      </c>
      <c r="G24" s="11">
        <f t="shared" si="3"/>
        <v>110185.83683476076</v>
      </c>
    </row>
    <row r="25" spans="1:7" x14ac:dyDescent="0.25">
      <c r="A25" s="10">
        <v>42978</v>
      </c>
      <c r="B25" s="2">
        <v>68.41</v>
      </c>
      <c r="C25" s="25">
        <f t="shared" si="4"/>
        <v>73.088729717877513</v>
      </c>
      <c r="D25" s="11">
        <f t="shared" si="1"/>
        <v>5000</v>
      </c>
      <c r="E25" s="24">
        <f t="shared" si="0"/>
        <v>100000</v>
      </c>
      <c r="F25" s="29">
        <f t="shared" si="2"/>
        <v>1802.3077635339596</v>
      </c>
      <c r="G25" s="11">
        <f t="shared" si="3"/>
        <v>123295.87410335818</v>
      </c>
    </row>
    <row r="26" spans="1:7" x14ac:dyDescent="0.25">
      <c r="A26" s="10">
        <v>43007</v>
      </c>
      <c r="B26" s="2">
        <v>71.58</v>
      </c>
      <c r="C26" s="25">
        <f t="shared" si="4"/>
        <v>69.851913942442025</v>
      </c>
      <c r="D26" s="11">
        <f t="shared" si="1"/>
        <v>5000</v>
      </c>
      <c r="E26" s="24">
        <f t="shared" si="0"/>
        <v>105000</v>
      </c>
      <c r="F26" s="29">
        <f t="shared" si="2"/>
        <v>1872.1596774764016</v>
      </c>
      <c r="G26" s="11">
        <f t="shared" si="3"/>
        <v>134009.18971376083</v>
      </c>
    </row>
    <row r="27" spans="1:7" x14ac:dyDescent="0.25">
      <c r="A27" s="10">
        <v>43039</v>
      </c>
      <c r="B27" s="2">
        <v>71.77</v>
      </c>
      <c r="C27" s="25">
        <f t="shared" si="4"/>
        <v>69.666991779294975</v>
      </c>
      <c r="D27" s="11">
        <f t="shared" si="1"/>
        <v>5000</v>
      </c>
      <c r="E27" s="24">
        <f t="shared" si="0"/>
        <v>110000</v>
      </c>
      <c r="F27" s="29">
        <f t="shared" si="2"/>
        <v>1941.8266692556965</v>
      </c>
      <c r="G27" s="11">
        <f t="shared" si="3"/>
        <v>139364.90005248133</v>
      </c>
    </row>
    <row r="28" spans="1:7" x14ac:dyDescent="0.25">
      <c r="A28" s="10">
        <v>43069</v>
      </c>
      <c r="B28" s="2">
        <v>69.400000000000006</v>
      </c>
      <c r="C28" s="25">
        <f t="shared" si="4"/>
        <v>72.046109510086453</v>
      </c>
      <c r="D28" s="11">
        <f t="shared" si="1"/>
        <v>5000</v>
      </c>
      <c r="E28" s="24">
        <f t="shared" si="0"/>
        <v>115000</v>
      </c>
      <c r="F28" s="29">
        <f t="shared" si="2"/>
        <v>2013.8727787657829</v>
      </c>
      <c r="G28" s="11">
        <f t="shared" si="3"/>
        <v>139762.77084634535</v>
      </c>
    </row>
    <row r="29" spans="1:7" x14ac:dyDescent="0.25">
      <c r="A29" s="10">
        <v>43097</v>
      </c>
      <c r="B29" s="2">
        <v>73.819999999999993</v>
      </c>
      <c r="C29" s="25">
        <f t="shared" si="4"/>
        <v>67.732321863993505</v>
      </c>
      <c r="D29" s="11">
        <f t="shared" si="1"/>
        <v>5000</v>
      </c>
      <c r="E29" s="24">
        <f t="shared" si="0"/>
        <v>120000</v>
      </c>
      <c r="F29" s="29">
        <f t="shared" si="2"/>
        <v>2081.6051006297762</v>
      </c>
      <c r="G29" s="11">
        <f t="shared" si="3"/>
        <v>153664.08852849007</v>
      </c>
    </row>
    <row r="30" spans="1:7" x14ac:dyDescent="0.25">
      <c r="A30" s="10">
        <v>43131</v>
      </c>
      <c r="B30" s="2">
        <v>82</v>
      </c>
      <c r="C30" s="25">
        <f t="shared" si="4"/>
        <v>60.975609756097562</v>
      </c>
      <c r="D30" s="11">
        <f t="shared" si="1"/>
        <v>5000</v>
      </c>
      <c r="E30" s="24">
        <f t="shared" si="0"/>
        <v>125000</v>
      </c>
      <c r="F30" s="29">
        <f t="shared" si="2"/>
        <v>2142.5807103858738</v>
      </c>
      <c r="G30" s="11">
        <f t="shared" si="3"/>
        <v>175691.61825164166</v>
      </c>
    </row>
    <row r="31" spans="1:7" x14ac:dyDescent="0.25">
      <c r="A31" s="10">
        <v>43159</v>
      </c>
      <c r="B31" s="2">
        <v>82.5</v>
      </c>
      <c r="C31" s="25">
        <f t="shared" si="4"/>
        <v>60.606060606060609</v>
      </c>
      <c r="D31" s="11">
        <f t="shared" si="1"/>
        <v>5000</v>
      </c>
      <c r="E31" s="24">
        <f t="shared" si="0"/>
        <v>130000</v>
      </c>
      <c r="F31" s="29">
        <f t="shared" si="2"/>
        <v>2203.1867709919343</v>
      </c>
      <c r="G31" s="11">
        <f t="shared" si="3"/>
        <v>181762.90860683456</v>
      </c>
    </row>
    <row r="32" spans="1:7" x14ac:dyDescent="0.25">
      <c r="A32" s="10">
        <v>43188</v>
      </c>
      <c r="B32" s="2">
        <v>82.43</v>
      </c>
      <c r="C32" s="25">
        <f t="shared" si="4"/>
        <v>60.657527599175054</v>
      </c>
      <c r="D32" s="11">
        <f t="shared" si="1"/>
        <v>5000</v>
      </c>
      <c r="E32" s="24">
        <f t="shared" si="0"/>
        <v>135000</v>
      </c>
      <c r="F32" s="29">
        <f t="shared" si="2"/>
        <v>2263.8442985911092</v>
      </c>
      <c r="G32" s="11">
        <f t="shared" si="3"/>
        <v>186608.68553286514</v>
      </c>
    </row>
    <row r="33" spans="1:7" x14ac:dyDescent="0.25">
      <c r="A33" s="10">
        <v>43220</v>
      </c>
      <c r="B33" s="2">
        <v>83.18</v>
      </c>
      <c r="C33" s="25">
        <f t="shared" si="4"/>
        <v>60.110603510459242</v>
      </c>
      <c r="D33" s="11">
        <f t="shared" si="1"/>
        <v>5000</v>
      </c>
      <c r="E33" s="24">
        <f t="shared" si="0"/>
        <v>140000</v>
      </c>
      <c r="F33" s="29">
        <f t="shared" si="2"/>
        <v>2323.9549021015687</v>
      </c>
      <c r="G33" s="11">
        <f t="shared" si="3"/>
        <v>193306.5687568085</v>
      </c>
    </row>
    <row r="34" spans="1:7" x14ac:dyDescent="0.25">
      <c r="A34" s="10">
        <v>43250</v>
      </c>
      <c r="B34" s="2">
        <v>74.069999999999993</v>
      </c>
      <c r="C34" s="25">
        <f t="shared" si="4"/>
        <v>67.503712704198733</v>
      </c>
      <c r="D34" s="11">
        <f t="shared" si="1"/>
        <v>5000</v>
      </c>
      <c r="E34" s="24">
        <f t="shared" si="0"/>
        <v>145000</v>
      </c>
      <c r="F34" s="29">
        <f t="shared" si="2"/>
        <v>2391.4586148057674</v>
      </c>
      <c r="G34" s="11">
        <f t="shared" si="3"/>
        <v>177135.33959866318</v>
      </c>
    </row>
    <row r="35" spans="1:7" x14ac:dyDescent="0.25">
      <c r="A35" s="10">
        <v>43280</v>
      </c>
      <c r="B35" s="2">
        <v>70.349999999999994</v>
      </c>
      <c r="C35" s="25">
        <f t="shared" si="4"/>
        <v>71.073205401563612</v>
      </c>
      <c r="D35" s="11">
        <f t="shared" si="1"/>
        <v>5000</v>
      </c>
      <c r="E35" s="24">
        <f t="shared" si="0"/>
        <v>150000</v>
      </c>
      <c r="F35" s="29">
        <f t="shared" si="2"/>
        <v>2462.5318202073308</v>
      </c>
      <c r="G35" s="11">
        <f t="shared" si="3"/>
        <v>173239.1135515857</v>
      </c>
    </row>
    <row r="36" spans="1:7" x14ac:dyDescent="0.25">
      <c r="A36" s="10">
        <v>43312</v>
      </c>
      <c r="B36" s="2">
        <v>76.45</v>
      </c>
      <c r="C36" s="25">
        <f t="shared" si="4"/>
        <v>65.402223675604972</v>
      </c>
      <c r="D36" s="11">
        <f t="shared" si="1"/>
        <v>5000</v>
      </c>
      <c r="E36" s="24">
        <f t="shared" si="0"/>
        <v>155000</v>
      </c>
      <c r="F36" s="29">
        <f t="shared" si="2"/>
        <v>2527.9340438829358</v>
      </c>
      <c r="G36" s="11">
        <f t="shared" si="3"/>
        <v>193260.55765485045</v>
      </c>
    </row>
    <row r="37" spans="1:7" x14ac:dyDescent="0.25">
      <c r="A37" s="10">
        <v>43343</v>
      </c>
      <c r="B37" s="2">
        <v>74.12</v>
      </c>
      <c r="C37" s="25">
        <f t="shared" si="4"/>
        <v>67.45817593092282</v>
      </c>
      <c r="D37" s="11">
        <f t="shared" si="1"/>
        <v>5000</v>
      </c>
      <c r="E37" s="24">
        <f t="shared" si="0"/>
        <v>160000</v>
      </c>
      <c r="F37" s="29">
        <f t="shared" si="2"/>
        <v>2595.3922198138584</v>
      </c>
      <c r="G37" s="11">
        <f t="shared" si="3"/>
        <v>192370.47133260319</v>
      </c>
    </row>
    <row r="38" spans="1:7" x14ac:dyDescent="0.25">
      <c r="A38" s="10">
        <v>43371</v>
      </c>
      <c r="B38" s="2">
        <v>76.61</v>
      </c>
      <c r="C38" s="25">
        <f t="shared" si="4"/>
        <v>65.265631118652919</v>
      </c>
      <c r="D38" s="11">
        <f t="shared" si="1"/>
        <v>5000</v>
      </c>
      <c r="E38" s="24">
        <f t="shared" ref="E38:E69" si="5">D38+E37</f>
        <v>165000</v>
      </c>
      <c r="F38" s="29">
        <f t="shared" si="2"/>
        <v>2660.6578509325113</v>
      </c>
      <c r="G38" s="11">
        <f t="shared" si="3"/>
        <v>203832.9979599397</v>
      </c>
    </row>
    <row r="39" spans="1:7" x14ac:dyDescent="0.25">
      <c r="A39" s="10">
        <v>43404</v>
      </c>
      <c r="B39" s="2">
        <v>84.08</v>
      </c>
      <c r="C39" s="25">
        <f t="shared" si="4"/>
        <v>59.467174119885826</v>
      </c>
      <c r="D39" s="11">
        <f t="shared" si="1"/>
        <v>5000</v>
      </c>
      <c r="E39" s="24">
        <f t="shared" si="5"/>
        <v>170000</v>
      </c>
      <c r="F39" s="29">
        <f t="shared" si="2"/>
        <v>2720.1250250523972</v>
      </c>
      <c r="G39" s="11">
        <f t="shared" si="3"/>
        <v>228708.11210640555</v>
      </c>
    </row>
    <row r="40" spans="1:7" x14ac:dyDescent="0.25">
      <c r="A40" s="10">
        <v>43434</v>
      </c>
      <c r="B40" s="2">
        <v>86.37</v>
      </c>
      <c r="C40" s="25">
        <f t="shared" si="4"/>
        <v>57.8904712284358</v>
      </c>
      <c r="D40" s="11">
        <f t="shared" si="1"/>
        <v>5000</v>
      </c>
      <c r="E40" s="24">
        <f t="shared" si="5"/>
        <v>175000</v>
      </c>
      <c r="F40" s="29">
        <f t="shared" si="2"/>
        <v>2778.0154962808328</v>
      </c>
      <c r="G40" s="11">
        <f t="shared" si="3"/>
        <v>239937.19841377554</v>
      </c>
    </row>
    <row r="41" spans="1:7" x14ac:dyDescent="0.25">
      <c r="A41" s="10">
        <v>43462</v>
      </c>
      <c r="B41" s="2">
        <v>84.6</v>
      </c>
      <c r="C41" s="25">
        <f t="shared" si="4"/>
        <v>59.101654846335698</v>
      </c>
      <c r="D41" s="11">
        <f t="shared" si="1"/>
        <v>5000</v>
      </c>
      <c r="E41" s="24">
        <f t="shared" si="5"/>
        <v>180000</v>
      </c>
      <c r="F41" s="29">
        <f t="shared" si="2"/>
        <v>2837.1171511271687</v>
      </c>
      <c r="G41" s="11">
        <f t="shared" si="3"/>
        <v>240020.11098535845</v>
      </c>
    </row>
    <row r="42" spans="1:7" x14ac:dyDescent="0.25">
      <c r="A42" s="10">
        <v>43496</v>
      </c>
      <c r="B42" s="2">
        <v>94</v>
      </c>
      <c r="C42" s="25">
        <f t="shared" si="4"/>
        <v>53.191489361702125</v>
      </c>
      <c r="D42" s="11">
        <f t="shared" si="1"/>
        <v>5000</v>
      </c>
      <c r="E42" s="24">
        <f t="shared" si="5"/>
        <v>185000</v>
      </c>
      <c r="F42" s="29">
        <f t="shared" si="2"/>
        <v>2890.3086404888709</v>
      </c>
      <c r="G42" s="11">
        <f t="shared" si="3"/>
        <v>271689.01220595388</v>
      </c>
    </row>
    <row r="43" spans="1:7" x14ac:dyDescent="0.25">
      <c r="A43" s="10">
        <v>43524</v>
      </c>
      <c r="B43" s="2">
        <v>91.85</v>
      </c>
      <c r="C43" s="25">
        <f t="shared" si="4"/>
        <v>54.43658138268917</v>
      </c>
      <c r="D43" s="11">
        <f t="shared" si="1"/>
        <v>5000</v>
      </c>
      <c r="E43" s="24">
        <f t="shared" si="5"/>
        <v>190000</v>
      </c>
      <c r="F43" s="29">
        <f t="shared" si="2"/>
        <v>2944.7452218715603</v>
      </c>
      <c r="G43" s="11">
        <f t="shared" si="3"/>
        <v>270474.84862890281</v>
      </c>
    </row>
    <row r="44" spans="1:7" x14ac:dyDescent="0.25">
      <c r="A44" s="10">
        <v>43553</v>
      </c>
      <c r="B44" s="2">
        <v>91.81</v>
      </c>
      <c r="C44" s="25">
        <f t="shared" si="4"/>
        <v>54.460298442435466</v>
      </c>
      <c r="D44" s="11">
        <f t="shared" si="1"/>
        <v>5000</v>
      </c>
      <c r="E44" s="24">
        <f t="shared" si="5"/>
        <v>195000</v>
      </c>
      <c r="F44" s="29">
        <f t="shared" si="2"/>
        <v>2999.2055203139957</v>
      </c>
      <c r="G44" s="11">
        <f t="shared" si="3"/>
        <v>275357.05882002797</v>
      </c>
    </row>
    <row r="45" spans="1:7" x14ac:dyDescent="0.25">
      <c r="A45" s="10">
        <v>43585</v>
      </c>
      <c r="B45" s="2">
        <v>92.88</v>
      </c>
      <c r="C45" s="25">
        <f t="shared" si="4"/>
        <v>53.832902670111977</v>
      </c>
      <c r="D45" s="11">
        <f t="shared" si="1"/>
        <v>5000</v>
      </c>
      <c r="E45" s="24">
        <f t="shared" si="5"/>
        <v>200000</v>
      </c>
      <c r="F45" s="29">
        <f t="shared" si="2"/>
        <v>3053.0384229841079</v>
      </c>
      <c r="G45" s="11">
        <f t="shared" si="3"/>
        <v>283566.2087267639</v>
      </c>
    </row>
    <row r="46" spans="1:7" x14ac:dyDescent="0.25">
      <c r="A46" s="10">
        <v>43616</v>
      </c>
      <c r="B46" s="2">
        <v>93.59</v>
      </c>
      <c r="C46" s="25">
        <f t="shared" si="4"/>
        <v>53.424511165722834</v>
      </c>
      <c r="D46" s="11">
        <f t="shared" si="1"/>
        <v>5000</v>
      </c>
      <c r="E46" s="24">
        <f t="shared" si="5"/>
        <v>205000</v>
      </c>
      <c r="F46" s="29">
        <f t="shared" si="2"/>
        <v>3106.4629341498307</v>
      </c>
      <c r="G46" s="11">
        <f t="shared" si="3"/>
        <v>290733.86600708269</v>
      </c>
    </row>
    <row r="47" spans="1:7" x14ac:dyDescent="0.25">
      <c r="A47" s="10">
        <v>43644</v>
      </c>
      <c r="B47" s="2">
        <v>97.11</v>
      </c>
      <c r="C47" s="25">
        <f t="shared" si="4"/>
        <v>51.488003295232211</v>
      </c>
      <c r="D47" s="11">
        <f t="shared" si="1"/>
        <v>5000</v>
      </c>
      <c r="E47" s="24">
        <f t="shared" si="5"/>
        <v>210000</v>
      </c>
      <c r="F47" s="29">
        <f t="shared" si="2"/>
        <v>3157.9509374450631</v>
      </c>
      <c r="G47" s="11">
        <f t="shared" si="3"/>
        <v>306668.6155352901</v>
      </c>
    </row>
    <row r="48" spans="1:7" x14ac:dyDescent="0.25">
      <c r="A48" s="10">
        <v>43677</v>
      </c>
      <c r="B48" s="2">
        <v>97.98</v>
      </c>
      <c r="C48" s="25">
        <f t="shared" si="4"/>
        <v>51.030822616860583</v>
      </c>
      <c r="D48" s="11">
        <f t="shared" si="1"/>
        <v>5000</v>
      </c>
      <c r="E48" s="24">
        <f t="shared" si="5"/>
        <v>215000</v>
      </c>
      <c r="F48" s="29">
        <f t="shared" si="2"/>
        <v>3208.9817600619235</v>
      </c>
      <c r="G48" s="11">
        <f t="shared" si="3"/>
        <v>314416.03285086725</v>
      </c>
    </row>
    <row r="49" spans="1:7" x14ac:dyDescent="0.25">
      <c r="A49" s="10">
        <v>43707</v>
      </c>
      <c r="B49" s="2">
        <v>97.61</v>
      </c>
      <c r="C49" s="25">
        <f t="shared" si="4"/>
        <v>51.224259809445755</v>
      </c>
      <c r="D49" s="11">
        <f t="shared" si="1"/>
        <v>5000</v>
      </c>
      <c r="E49" s="24">
        <f t="shared" si="5"/>
        <v>220000</v>
      </c>
      <c r="F49" s="29">
        <f t="shared" si="2"/>
        <v>3260.2060198713693</v>
      </c>
      <c r="G49" s="11">
        <f t="shared" si="3"/>
        <v>318228.70959964435</v>
      </c>
    </row>
    <row r="50" spans="1:7" x14ac:dyDescent="0.25">
      <c r="A50" s="10">
        <v>43738</v>
      </c>
      <c r="B50" s="2">
        <v>101.01</v>
      </c>
      <c r="C50" s="25">
        <f t="shared" si="4"/>
        <v>49.500049500049499</v>
      </c>
      <c r="D50" s="11">
        <f t="shared" si="1"/>
        <v>5000</v>
      </c>
      <c r="E50" s="24">
        <f t="shared" si="5"/>
        <v>225000</v>
      </c>
      <c r="F50" s="29">
        <f t="shared" si="2"/>
        <v>3309.7060693714188</v>
      </c>
      <c r="G50" s="11">
        <f t="shared" si="3"/>
        <v>334313.41006720701</v>
      </c>
    </row>
    <row r="51" spans="1:7" x14ac:dyDescent="0.25">
      <c r="A51" s="10">
        <v>43769</v>
      </c>
      <c r="B51" s="2">
        <v>103.23</v>
      </c>
      <c r="C51" s="25">
        <f t="shared" si="4"/>
        <v>48.435532306500043</v>
      </c>
      <c r="D51" s="11">
        <f t="shared" si="1"/>
        <v>5000</v>
      </c>
      <c r="E51" s="24">
        <f t="shared" si="5"/>
        <v>230000</v>
      </c>
      <c r="F51" s="29">
        <f t="shared" si="2"/>
        <v>3358.141601677919</v>
      </c>
      <c r="G51" s="11">
        <f t="shared" si="3"/>
        <v>346660.95754121157</v>
      </c>
    </row>
    <row r="52" spans="1:7" x14ac:dyDescent="0.25">
      <c r="A52" s="10">
        <v>43798</v>
      </c>
      <c r="B52" s="2">
        <v>104.35</v>
      </c>
      <c r="C52" s="25">
        <f t="shared" si="4"/>
        <v>47.915668423574509</v>
      </c>
      <c r="D52" s="11">
        <f t="shared" si="1"/>
        <v>5000</v>
      </c>
      <c r="E52" s="24">
        <f t="shared" si="5"/>
        <v>235000</v>
      </c>
      <c r="F52" s="29">
        <f t="shared" si="2"/>
        <v>3406.0572701014935</v>
      </c>
      <c r="G52" s="11">
        <f t="shared" si="3"/>
        <v>355422.07613509084</v>
      </c>
    </row>
    <row r="53" spans="1:7" x14ac:dyDescent="0.25">
      <c r="A53" s="10">
        <v>43829</v>
      </c>
      <c r="B53" s="2">
        <v>111.23</v>
      </c>
      <c r="C53" s="25">
        <f t="shared" si="4"/>
        <v>44.951901465431988</v>
      </c>
      <c r="D53" s="11">
        <f t="shared" si="1"/>
        <v>5000</v>
      </c>
      <c r="E53" s="24">
        <f t="shared" si="5"/>
        <v>240000</v>
      </c>
      <c r="F53" s="29">
        <f t="shared" si="2"/>
        <v>3451.0091715669255</v>
      </c>
      <c r="G53" s="11">
        <f t="shared" si="3"/>
        <v>383855.75015338912</v>
      </c>
    </row>
    <row r="54" spans="1:7" x14ac:dyDescent="0.25">
      <c r="A54" s="10">
        <v>43861</v>
      </c>
      <c r="B54" s="2">
        <v>108.9</v>
      </c>
      <c r="C54" s="25">
        <f t="shared" si="4"/>
        <v>45.913682277318635</v>
      </c>
      <c r="D54" s="11">
        <f t="shared" si="1"/>
        <v>5000</v>
      </c>
      <c r="E54" s="24">
        <f t="shared" si="5"/>
        <v>245000</v>
      </c>
      <c r="F54" s="29">
        <f t="shared" si="2"/>
        <v>3496.9228538442439</v>
      </c>
      <c r="G54" s="11">
        <f t="shared" si="3"/>
        <v>380814.8987836382</v>
      </c>
    </row>
    <row r="55" spans="1:7" x14ac:dyDescent="0.25">
      <c r="A55" s="10">
        <v>43889</v>
      </c>
      <c r="B55" s="2">
        <v>100.6</v>
      </c>
      <c r="C55" s="25">
        <f t="shared" si="4"/>
        <v>49.70178926441352</v>
      </c>
      <c r="D55" s="11">
        <f t="shared" si="1"/>
        <v>5000</v>
      </c>
      <c r="E55" s="24">
        <f t="shared" si="5"/>
        <v>250000</v>
      </c>
      <c r="F55" s="29">
        <f t="shared" si="2"/>
        <v>3546.6246431086574</v>
      </c>
      <c r="G55" s="11">
        <f t="shared" si="3"/>
        <v>356790.4390967309</v>
      </c>
    </row>
    <row r="56" spans="1:7" x14ac:dyDescent="0.25">
      <c r="A56" s="10">
        <v>43921</v>
      </c>
      <c r="B56" s="2">
        <v>69.349999999999994</v>
      </c>
      <c r="C56" s="25">
        <f t="shared" si="4"/>
        <v>72.098053352559489</v>
      </c>
      <c r="D56" s="11">
        <v>5000</v>
      </c>
      <c r="E56" s="24">
        <f t="shared" si="5"/>
        <v>255000</v>
      </c>
      <c r="F56" s="29">
        <f t="shared" si="2"/>
        <v>3618.7226964612169</v>
      </c>
      <c r="G56" s="11">
        <f t="shared" si="3"/>
        <v>250958.41899958538</v>
      </c>
    </row>
    <row r="57" spans="1:7" x14ac:dyDescent="0.25">
      <c r="A57" s="10">
        <v>43951</v>
      </c>
      <c r="B57" s="2">
        <v>77.209999999999994</v>
      </c>
      <c r="C57" s="25">
        <f t="shared" si="4"/>
        <v>64.758450977852618</v>
      </c>
      <c r="D57" s="11">
        <f t="shared" si="1"/>
        <v>5000</v>
      </c>
      <c r="E57" s="24">
        <f t="shared" si="5"/>
        <v>260000</v>
      </c>
      <c r="F57" s="29">
        <f t="shared" si="2"/>
        <v>3683.4811474390694</v>
      </c>
      <c r="G57" s="11">
        <f t="shared" si="3"/>
        <v>284401.57939377055</v>
      </c>
    </row>
    <row r="58" spans="1:7" x14ac:dyDescent="0.25">
      <c r="A58" s="10">
        <v>43980</v>
      </c>
      <c r="B58" s="2">
        <v>84.15</v>
      </c>
      <c r="C58" s="25">
        <f t="shared" si="4"/>
        <v>59.41770647653</v>
      </c>
      <c r="D58" s="11">
        <f t="shared" si="1"/>
        <v>5000</v>
      </c>
      <c r="E58" s="24">
        <f t="shared" si="5"/>
        <v>265000</v>
      </c>
      <c r="F58" s="29">
        <f t="shared" si="2"/>
        <v>3742.8988539155994</v>
      </c>
      <c r="G58" s="11">
        <f t="shared" si="3"/>
        <v>314964.93855699769</v>
      </c>
    </row>
    <row r="59" spans="1:7" x14ac:dyDescent="0.25">
      <c r="A59" s="10">
        <v>44012</v>
      </c>
      <c r="B59" s="2">
        <v>91.62</v>
      </c>
      <c r="C59" s="25">
        <f t="shared" si="4"/>
        <v>54.573237284435713</v>
      </c>
      <c r="D59" s="11">
        <f t="shared" si="1"/>
        <v>5000</v>
      </c>
      <c r="E59" s="24">
        <f t="shared" si="5"/>
        <v>270000</v>
      </c>
      <c r="F59" s="29">
        <f t="shared" si="2"/>
        <v>3797.4720912000353</v>
      </c>
      <c r="G59" s="11">
        <f t="shared" si="3"/>
        <v>347924.39299574727</v>
      </c>
    </row>
    <row r="60" spans="1:7" x14ac:dyDescent="0.25">
      <c r="A60" s="10">
        <v>44043</v>
      </c>
      <c r="B60" s="2">
        <v>99.29</v>
      </c>
      <c r="C60" s="25">
        <f t="shared" si="4"/>
        <v>50.357538523516965</v>
      </c>
      <c r="D60" s="11">
        <f t="shared" si="1"/>
        <v>5000</v>
      </c>
      <c r="E60" s="24">
        <f t="shared" si="5"/>
        <v>275000</v>
      </c>
      <c r="F60" s="29">
        <f t="shared" si="2"/>
        <v>3847.8296297235524</v>
      </c>
      <c r="G60" s="11">
        <f t="shared" si="3"/>
        <v>382051.00393525156</v>
      </c>
    </row>
    <row r="61" spans="1:7" x14ac:dyDescent="0.25">
      <c r="A61" s="10">
        <v>44074</v>
      </c>
      <c r="B61" s="2">
        <v>95.7</v>
      </c>
      <c r="C61" s="25">
        <f t="shared" si="4"/>
        <v>52.246603970741901</v>
      </c>
      <c r="D61" s="11">
        <f t="shared" si="1"/>
        <v>5000</v>
      </c>
      <c r="E61" s="24">
        <f t="shared" si="5"/>
        <v>280000</v>
      </c>
      <c r="F61" s="29">
        <f t="shared" si="2"/>
        <v>3900.0762336942944</v>
      </c>
      <c r="G61" s="11">
        <f t="shared" si="3"/>
        <v>373237.29556454398</v>
      </c>
    </row>
    <row r="62" spans="1:7" x14ac:dyDescent="0.25">
      <c r="A62" s="10">
        <v>44104</v>
      </c>
      <c r="B62" s="2">
        <v>91.05</v>
      </c>
      <c r="C62" s="25">
        <f t="shared" si="4"/>
        <v>54.914881933003848</v>
      </c>
      <c r="D62" s="11">
        <f t="shared" si="1"/>
        <v>5000</v>
      </c>
      <c r="E62" s="24">
        <f t="shared" si="5"/>
        <v>285000</v>
      </c>
      <c r="F62" s="29">
        <f t="shared" si="2"/>
        <v>3954.9911156272983</v>
      </c>
      <c r="G62" s="11">
        <f t="shared" si="3"/>
        <v>360101.94107786549</v>
      </c>
    </row>
    <row r="63" spans="1:7" x14ac:dyDescent="0.25">
      <c r="A63" s="10">
        <v>44134</v>
      </c>
      <c r="B63" s="2">
        <v>90.66</v>
      </c>
      <c r="C63" s="25">
        <f t="shared" si="4"/>
        <v>55.151114052503864</v>
      </c>
      <c r="D63" s="11">
        <f t="shared" si="1"/>
        <v>5000</v>
      </c>
      <c r="E63" s="24">
        <f t="shared" si="5"/>
        <v>290000</v>
      </c>
      <c r="F63" s="29">
        <f t="shared" si="2"/>
        <v>4010.1422296798023</v>
      </c>
      <c r="G63" s="11">
        <f t="shared" si="3"/>
        <v>363559.49454277084</v>
      </c>
    </row>
    <row r="64" spans="1:7" x14ac:dyDescent="0.25">
      <c r="A64" s="10">
        <v>44165</v>
      </c>
      <c r="B64" s="2">
        <v>105</v>
      </c>
      <c r="C64" s="25">
        <f t="shared" si="4"/>
        <v>47.61904761904762</v>
      </c>
      <c r="D64" s="11">
        <f t="shared" si="1"/>
        <v>5000</v>
      </c>
      <c r="E64" s="24">
        <f t="shared" si="5"/>
        <v>295000</v>
      </c>
      <c r="F64" s="29">
        <f t="shared" si="2"/>
        <v>4057.76127729885</v>
      </c>
      <c r="G64" s="11">
        <f t="shared" si="3"/>
        <v>426064.93411637924</v>
      </c>
    </row>
    <row r="65" spans="1:9" x14ac:dyDescent="0.25">
      <c r="A65" s="10">
        <v>44195</v>
      </c>
      <c r="B65" s="2">
        <v>114.65</v>
      </c>
      <c r="C65" s="25">
        <f t="shared" si="4"/>
        <v>43.610989969472307</v>
      </c>
      <c r="D65" s="11">
        <f t="shared" si="1"/>
        <v>5000</v>
      </c>
      <c r="E65" s="24">
        <f t="shared" si="5"/>
        <v>300000</v>
      </c>
      <c r="F65" s="29">
        <f t="shared" si="2"/>
        <v>4101.3722672683225</v>
      </c>
      <c r="G65" s="11">
        <f t="shared" si="3"/>
        <v>470222.33044231322</v>
      </c>
    </row>
    <row r="66" spans="1:9" x14ac:dyDescent="0.25">
      <c r="A66" s="10">
        <v>44225</v>
      </c>
      <c r="B66" s="2">
        <v>110.56</v>
      </c>
      <c r="C66" s="25">
        <f t="shared" si="4"/>
        <v>45.224312590448626</v>
      </c>
      <c r="D66" s="11">
        <f t="shared" si="1"/>
        <v>5000</v>
      </c>
      <c r="E66" s="24">
        <f t="shared" si="5"/>
        <v>305000</v>
      </c>
      <c r="F66" s="29">
        <f t="shared" si="2"/>
        <v>4146.5965798587713</v>
      </c>
      <c r="G66" s="11">
        <f t="shared" si="3"/>
        <v>458447.71786918578</v>
      </c>
    </row>
    <row r="67" spans="1:9" x14ac:dyDescent="0.25">
      <c r="A67" s="10">
        <v>44253</v>
      </c>
      <c r="B67" s="2">
        <v>105.59</v>
      </c>
      <c r="C67" s="25">
        <f t="shared" si="4"/>
        <v>47.352969031158253</v>
      </c>
      <c r="D67" s="11">
        <f t="shared" si="1"/>
        <v>5000</v>
      </c>
      <c r="E67" s="24">
        <f t="shared" si="5"/>
        <v>310000</v>
      </c>
      <c r="F67" s="29">
        <f t="shared" si="2"/>
        <v>4193.9495488899292</v>
      </c>
      <c r="G67" s="11">
        <f t="shared" si="3"/>
        <v>442839.13286728767</v>
      </c>
    </row>
    <row r="68" spans="1:9" x14ac:dyDescent="0.25">
      <c r="A68" s="10">
        <v>44286</v>
      </c>
      <c r="B68" s="2">
        <v>112.02</v>
      </c>
      <c r="C68" s="25">
        <f t="shared" si="4"/>
        <v>44.634886627387971</v>
      </c>
      <c r="D68" s="11">
        <f t="shared" si="1"/>
        <v>5000</v>
      </c>
      <c r="E68" s="24">
        <f t="shared" si="5"/>
        <v>315000</v>
      </c>
      <c r="F68" s="29">
        <f t="shared" si="2"/>
        <v>4238.5844355173176</v>
      </c>
      <c r="G68" s="11">
        <f t="shared" si="3"/>
        <v>474806.22846664989</v>
      </c>
    </row>
    <row r="69" spans="1:9" x14ac:dyDescent="0.25">
      <c r="A69" s="10">
        <v>44316</v>
      </c>
      <c r="B69" s="2">
        <v>114.4</v>
      </c>
      <c r="C69" s="25">
        <f t="shared" si="4"/>
        <v>43.706293706293707</v>
      </c>
      <c r="D69" s="11">
        <f t="shared" si="1"/>
        <v>5000</v>
      </c>
      <c r="E69" s="24">
        <f t="shared" si="5"/>
        <v>320000</v>
      </c>
      <c r="F69" s="29">
        <f t="shared" si="2"/>
        <v>4282.2907292236114</v>
      </c>
      <c r="G69" s="11">
        <f t="shared" si="3"/>
        <v>489894.05942318117</v>
      </c>
    </row>
    <row r="70" spans="1:9" x14ac:dyDescent="0.25">
      <c r="A70" s="10">
        <v>44347</v>
      </c>
      <c r="B70" s="2">
        <v>121.25</v>
      </c>
      <c r="C70" s="25">
        <f t="shared" si="4"/>
        <v>41.237113402061858</v>
      </c>
      <c r="D70" s="11">
        <f t="shared" si="1"/>
        <v>5000</v>
      </c>
      <c r="E70" s="24">
        <f t="shared" ref="E70:E73" si="6">D70+E69</f>
        <v>325000</v>
      </c>
      <c r="F70" s="29">
        <f t="shared" si="2"/>
        <v>4323.5278426256737</v>
      </c>
      <c r="G70" s="11">
        <f t="shared" si="3"/>
        <v>524227.75091836293</v>
      </c>
    </row>
    <row r="71" spans="1:9" x14ac:dyDescent="0.25">
      <c r="A71" s="10">
        <v>44377</v>
      </c>
      <c r="B71" s="2">
        <v>121.81</v>
      </c>
      <c r="C71" s="25">
        <f t="shared" si="4"/>
        <v>41.047533043264096</v>
      </c>
      <c r="D71" s="11">
        <f t="shared" ref="D71:D73" si="7">C71*B71</f>
        <v>5000</v>
      </c>
      <c r="E71" s="24">
        <f t="shared" si="6"/>
        <v>330000</v>
      </c>
      <c r="F71" s="29">
        <f t="shared" ref="F71:F73" si="8">C71+F70</f>
        <v>4364.5753756689373</v>
      </c>
      <c r="G71" s="11">
        <f t="shared" ref="G71:G73" si="9">F71*B71</f>
        <v>531648.92651023332</v>
      </c>
    </row>
    <row r="72" spans="1:9" x14ac:dyDescent="0.25">
      <c r="A72" s="10">
        <v>44407</v>
      </c>
      <c r="B72" s="2">
        <v>117.11</v>
      </c>
      <c r="C72" s="25">
        <f t="shared" ref="C72:C73" si="10">$E$2/B72</f>
        <v>42.694902228673897</v>
      </c>
      <c r="D72" s="11">
        <f t="shared" si="7"/>
        <v>5000</v>
      </c>
      <c r="E72" s="24">
        <f t="shared" si="6"/>
        <v>335000</v>
      </c>
      <c r="F72" s="29">
        <f t="shared" si="8"/>
        <v>4407.2702778976109</v>
      </c>
      <c r="G72" s="11">
        <f t="shared" si="9"/>
        <v>516135.42224458919</v>
      </c>
    </row>
    <row r="73" spans="1:9" x14ac:dyDescent="0.25">
      <c r="A73" s="10">
        <v>44439</v>
      </c>
      <c r="B73" s="2">
        <v>114.08</v>
      </c>
      <c r="C73" s="25">
        <f t="shared" si="10"/>
        <v>43.828892005610101</v>
      </c>
      <c r="D73" s="11">
        <f t="shared" si="7"/>
        <v>5000</v>
      </c>
      <c r="E73" s="25">
        <f t="shared" si="6"/>
        <v>340000</v>
      </c>
      <c r="F73" s="29">
        <f t="shared" si="8"/>
        <v>4451.0991699032211</v>
      </c>
      <c r="G73" s="11">
        <f t="shared" si="9"/>
        <v>507781.39330255945</v>
      </c>
    </row>
    <row r="74" spans="1:9" x14ac:dyDescent="0.25">
      <c r="H74" s="2">
        <f>G73-E73</f>
        <v>167781.39330255945</v>
      </c>
      <c r="I74" s="12">
        <f>H74/E73</f>
        <v>0.49347468618399837</v>
      </c>
    </row>
    <row r="75" spans="1:9" x14ac:dyDescent="0.25">
      <c r="E75" s="17" t="s">
        <v>1</v>
      </c>
      <c r="F75" s="26">
        <f>E73/F73</f>
        <v>76.385626790560252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3F2E-9ED1-4A39-8E61-E99430E6FFC6}">
  <dimension ref="A2:K75"/>
  <sheetViews>
    <sheetView topLeftCell="A34" zoomScale="98" zoomScaleNormal="98" workbookViewId="0">
      <selection activeCell="D73" sqref="D73"/>
    </sheetView>
  </sheetViews>
  <sheetFormatPr defaultRowHeight="15" x14ac:dyDescent="0.25"/>
  <cols>
    <col min="1" max="1" width="12.28515625" style="13" customWidth="1"/>
    <col min="2" max="2" width="20" style="14" bestFit="1" customWidth="1"/>
    <col min="3" max="4" width="12.28515625" style="14" customWidth="1"/>
    <col min="5" max="5" width="13.85546875" style="14" customWidth="1"/>
    <col min="6" max="7" width="12.28515625" style="14" customWidth="1"/>
    <col min="8" max="8" width="15.85546875" style="14" bestFit="1" customWidth="1"/>
    <col min="9" max="13" width="9.140625" style="2"/>
    <col min="14" max="14" width="14.28515625" style="2" bestFit="1" customWidth="1"/>
    <col min="15" max="15" width="9.140625" style="2"/>
    <col min="16" max="16" width="12.85546875" style="2" bestFit="1" customWidth="1"/>
    <col min="17" max="16384" width="9.140625" style="2"/>
  </cols>
  <sheetData>
    <row r="2" spans="1:8" x14ac:dyDescent="0.25">
      <c r="B2" s="20" t="s">
        <v>23</v>
      </c>
      <c r="C2" s="21"/>
      <c r="D2" s="22">
        <v>5000</v>
      </c>
    </row>
    <row r="4" spans="1:8" x14ac:dyDescent="0.25">
      <c r="A4" s="8" t="s">
        <v>2</v>
      </c>
      <c r="B4" s="9" t="s">
        <v>3</v>
      </c>
      <c r="C4" s="9" t="s">
        <v>8</v>
      </c>
      <c r="D4" s="9" t="s">
        <v>10</v>
      </c>
      <c r="E4" s="9" t="s">
        <v>6</v>
      </c>
      <c r="F4" s="9" t="s">
        <v>9</v>
      </c>
      <c r="G4" s="9" t="s">
        <v>0</v>
      </c>
      <c r="H4" s="9" t="s">
        <v>5</v>
      </c>
    </row>
    <row r="5" spans="1:8" x14ac:dyDescent="0.25">
      <c r="A5" s="13">
        <v>42368</v>
      </c>
      <c r="B5" s="14">
        <v>42.13</v>
      </c>
      <c r="C5" s="15"/>
    </row>
    <row r="6" spans="1:8" x14ac:dyDescent="0.25">
      <c r="A6" s="13">
        <v>42398</v>
      </c>
      <c r="B6" s="14">
        <v>39.19</v>
      </c>
      <c r="C6" s="15">
        <f>(B6-B5)/B5</f>
        <v>-6.9784001898884521E-2</v>
      </c>
      <c r="D6" s="28">
        <f>IF(C6&lt;0,$D$2/B6,0)</f>
        <v>127.58356723653993</v>
      </c>
      <c r="E6" s="28">
        <f>IF(C6&lt;0,B6*D6,0)</f>
        <v>5000</v>
      </c>
      <c r="F6" s="23">
        <f t="shared" ref="F6:F37" si="0">E6+F5</f>
        <v>5000</v>
      </c>
      <c r="G6" s="23">
        <f t="shared" ref="G6:G37" si="1">D6+G5</f>
        <v>127.58356723653993</v>
      </c>
      <c r="H6" s="14">
        <f t="shared" ref="H6:H37" si="2">G6*B6</f>
        <v>5000</v>
      </c>
    </row>
    <row r="7" spans="1:8" x14ac:dyDescent="0.25">
      <c r="A7" s="13">
        <v>42429</v>
      </c>
      <c r="B7" s="14">
        <v>41.45</v>
      </c>
      <c r="C7" s="15">
        <f t="shared" ref="C7:C70" si="3">(B7-B6)/B6</f>
        <v>5.766777239091618E-2</v>
      </c>
      <c r="D7" s="28">
        <f t="shared" ref="D7:D70" si="4">IF(C7&lt;0,$D$2/B7,0)</f>
        <v>0</v>
      </c>
      <c r="E7" s="28">
        <f t="shared" ref="E7:E70" si="5">IF(C7&lt;0,B7*D7,0)</f>
        <v>0</v>
      </c>
      <c r="F7" s="23">
        <f t="shared" si="0"/>
        <v>5000</v>
      </c>
      <c r="G7" s="23">
        <f t="shared" si="1"/>
        <v>127.58356723653993</v>
      </c>
      <c r="H7" s="14">
        <f t="shared" si="2"/>
        <v>5288.3388619545804</v>
      </c>
    </row>
    <row r="8" spans="1:8" x14ac:dyDescent="0.25">
      <c r="A8" s="13">
        <v>42460</v>
      </c>
      <c r="B8" s="14">
        <v>48.64</v>
      </c>
      <c r="C8" s="15">
        <f t="shared" si="3"/>
        <v>0.17346200241254517</v>
      </c>
      <c r="D8" s="28">
        <f t="shared" si="4"/>
        <v>0</v>
      </c>
      <c r="E8" s="28">
        <f t="shared" si="5"/>
        <v>0</v>
      </c>
      <c r="F8" s="23">
        <f t="shared" si="0"/>
        <v>5000</v>
      </c>
      <c r="G8" s="23">
        <f t="shared" si="1"/>
        <v>127.58356723653993</v>
      </c>
      <c r="H8" s="14">
        <f t="shared" si="2"/>
        <v>6205.6647103853029</v>
      </c>
    </row>
    <row r="9" spans="1:8" x14ac:dyDescent="0.25">
      <c r="A9" s="13">
        <v>42489</v>
      </c>
      <c r="B9" s="14">
        <v>52.15</v>
      </c>
      <c r="C9" s="15">
        <f t="shared" si="3"/>
        <v>7.2162828947368376E-2</v>
      </c>
      <c r="D9" s="28">
        <f t="shared" si="4"/>
        <v>0</v>
      </c>
      <c r="E9" s="28">
        <f t="shared" si="5"/>
        <v>0</v>
      </c>
      <c r="F9" s="23">
        <f t="shared" si="0"/>
        <v>5000</v>
      </c>
      <c r="G9" s="23">
        <f t="shared" si="1"/>
        <v>127.58356723653993</v>
      </c>
      <c r="H9" s="14">
        <f t="shared" si="2"/>
        <v>6653.4830313855573</v>
      </c>
    </row>
    <row r="10" spans="1:8" x14ac:dyDescent="0.25">
      <c r="A10" s="13">
        <v>42521</v>
      </c>
      <c r="B10" s="14">
        <v>47.02</v>
      </c>
      <c r="C10" s="15">
        <f t="shared" si="3"/>
        <v>-9.8370086289549297E-2</v>
      </c>
      <c r="D10" s="28">
        <f>IF(C10&lt;0,$D$2*4/B10,0)</f>
        <v>425.35091450446618</v>
      </c>
      <c r="E10" s="28">
        <f t="shared" si="5"/>
        <v>20000</v>
      </c>
      <c r="F10" s="23">
        <f t="shared" si="0"/>
        <v>25000</v>
      </c>
      <c r="G10" s="23">
        <f t="shared" si="1"/>
        <v>552.93448174100615</v>
      </c>
      <c r="H10" s="14">
        <f t="shared" si="2"/>
        <v>25998.979331462109</v>
      </c>
    </row>
    <row r="11" spans="1:8" x14ac:dyDescent="0.25">
      <c r="A11" s="13">
        <v>42551</v>
      </c>
      <c r="B11" s="14">
        <v>49.9</v>
      </c>
      <c r="C11" s="15">
        <f t="shared" si="3"/>
        <v>6.1250531688643028E-2</v>
      </c>
      <c r="D11" s="28">
        <f t="shared" si="4"/>
        <v>0</v>
      </c>
      <c r="E11" s="28">
        <f t="shared" si="5"/>
        <v>0</v>
      </c>
      <c r="F11" s="23">
        <f t="shared" si="0"/>
        <v>25000</v>
      </c>
      <c r="G11" s="23">
        <f t="shared" si="1"/>
        <v>552.93448174100615</v>
      </c>
      <c r="H11" s="14">
        <f t="shared" si="2"/>
        <v>27591.430638876205</v>
      </c>
    </row>
    <row r="12" spans="1:8" x14ac:dyDescent="0.25">
      <c r="A12" s="13">
        <v>42580</v>
      </c>
      <c r="B12" s="14">
        <v>55.68</v>
      </c>
      <c r="C12" s="15">
        <f t="shared" si="3"/>
        <v>0.11583166332665333</v>
      </c>
      <c r="D12" s="28">
        <f t="shared" si="4"/>
        <v>0</v>
      </c>
      <c r="E12" s="28">
        <f t="shared" si="5"/>
        <v>0</v>
      </c>
      <c r="F12" s="23">
        <f t="shared" si="0"/>
        <v>25000</v>
      </c>
      <c r="G12" s="23">
        <f t="shared" si="1"/>
        <v>552.93448174100615</v>
      </c>
      <c r="H12" s="14">
        <f t="shared" si="2"/>
        <v>30787.391943339222</v>
      </c>
    </row>
    <row r="13" spans="1:8" x14ac:dyDescent="0.25">
      <c r="A13" s="13">
        <v>42613</v>
      </c>
      <c r="B13" s="14">
        <v>55.93</v>
      </c>
      <c r="C13" s="15">
        <f t="shared" si="3"/>
        <v>4.4899425287356319E-3</v>
      </c>
      <c r="D13" s="28">
        <f t="shared" si="4"/>
        <v>0</v>
      </c>
      <c r="E13" s="28">
        <f t="shared" si="5"/>
        <v>0</v>
      </c>
      <c r="F13" s="23">
        <f t="shared" si="0"/>
        <v>25000</v>
      </c>
      <c r="G13" s="23">
        <f t="shared" si="1"/>
        <v>552.93448174100615</v>
      </c>
      <c r="H13" s="14">
        <f t="shared" si="2"/>
        <v>30925.625563774473</v>
      </c>
    </row>
    <row r="14" spans="1:8" x14ac:dyDescent="0.25">
      <c r="A14" s="13">
        <v>42643</v>
      </c>
      <c r="B14" s="14">
        <v>56.56</v>
      </c>
      <c r="C14" s="15">
        <f t="shared" si="3"/>
        <v>1.1264080100125202E-2</v>
      </c>
      <c r="D14" s="28">
        <f t="shared" si="4"/>
        <v>0</v>
      </c>
      <c r="E14" s="28">
        <f t="shared" si="5"/>
        <v>0</v>
      </c>
      <c r="F14" s="23">
        <f t="shared" si="0"/>
        <v>25000</v>
      </c>
      <c r="G14" s="23">
        <f t="shared" si="1"/>
        <v>552.93448174100615</v>
      </c>
      <c r="H14" s="14">
        <f t="shared" si="2"/>
        <v>31273.97428727131</v>
      </c>
    </row>
    <row r="15" spans="1:8" x14ac:dyDescent="0.25">
      <c r="A15" s="13">
        <v>42674</v>
      </c>
      <c r="B15" s="14">
        <v>62.9</v>
      </c>
      <c r="C15" s="15">
        <f t="shared" si="3"/>
        <v>0.11209335219236202</v>
      </c>
      <c r="D15" s="28">
        <f t="shared" si="4"/>
        <v>0</v>
      </c>
      <c r="E15" s="28">
        <f t="shared" si="5"/>
        <v>0</v>
      </c>
      <c r="F15" s="23">
        <f t="shared" si="0"/>
        <v>25000</v>
      </c>
      <c r="G15" s="23">
        <f t="shared" si="1"/>
        <v>552.93448174100615</v>
      </c>
      <c r="H15" s="14">
        <f t="shared" si="2"/>
        <v>34779.578901509289</v>
      </c>
    </row>
    <row r="16" spans="1:8" x14ac:dyDescent="0.25">
      <c r="A16" s="13">
        <v>42704</v>
      </c>
      <c r="B16" s="14">
        <v>60</v>
      </c>
      <c r="C16" s="15">
        <f t="shared" si="3"/>
        <v>-4.6104928457869614E-2</v>
      </c>
      <c r="D16" s="28">
        <f>IF(C16&lt;0,$D$2*6/B16,0)</f>
        <v>500</v>
      </c>
      <c r="E16" s="28">
        <f t="shared" si="5"/>
        <v>30000</v>
      </c>
      <c r="F16" s="23">
        <f t="shared" si="0"/>
        <v>55000</v>
      </c>
      <c r="G16" s="23">
        <f t="shared" si="1"/>
        <v>1052.934481741006</v>
      </c>
      <c r="H16" s="14">
        <f t="shared" si="2"/>
        <v>63176.068904460364</v>
      </c>
    </row>
    <row r="17" spans="1:8" x14ac:dyDescent="0.25">
      <c r="A17" s="13">
        <v>42733</v>
      </c>
      <c r="B17" s="14">
        <v>58.24</v>
      </c>
      <c r="C17" s="15">
        <f t="shared" si="3"/>
        <v>-2.9333333333333302E-2</v>
      </c>
      <c r="D17" s="28">
        <f t="shared" si="4"/>
        <v>85.85164835164835</v>
      </c>
      <c r="E17" s="28">
        <f t="shared" si="5"/>
        <v>5000</v>
      </c>
      <c r="F17" s="23">
        <f t="shared" si="0"/>
        <v>60000</v>
      </c>
      <c r="G17" s="23">
        <f t="shared" si="1"/>
        <v>1138.7861300926543</v>
      </c>
      <c r="H17" s="14">
        <f t="shared" si="2"/>
        <v>66322.904216596187</v>
      </c>
    </row>
    <row r="18" spans="1:8" x14ac:dyDescent="0.25">
      <c r="A18" s="13">
        <v>42766</v>
      </c>
      <c r="B18" s="14">
        <v>62.39</v>
      </c>
      <c r="C18" s="15">
        <f t="shared" si="3"/>
        <v>7.1256868131868101E-2</v>
      </c>
      <c r="D18" s="28">
        <f t="shared" si="4"/>
        <v>0</v>
      </c>
      <c r="E18" s="28">
        <f t="shared" si="5"/>
        <v>0</v>
      </c>
      <c r="F18" s="23">
        <f t="shared" si="0"/>
        <v>60000</v>
      </c>
      <c r="G18" s="23">
        <f t="shared" si="1"/>
        <v>1138.7861300926543</v>
      </c>
      <c r="H18" s="14">
        <f t="shared" si="2"/>
        <v>71048.866656480706</v>
      </c>
    </row>
    <row r="19" spans="1:8" x14ac:dyDescent="0.25">
      <c r="A19" s="13">
        <v>42790</v>
      </c>
      <c r="B19" s="14">
        <v>64.5</v>
      </c>
      <c r="C19" s="15">
        <f t="shared" si="3"/>
        <v>3.3819522359352448E-2</v>
      </c>
      <c r="D19" s="28">
        <f t="shared" si="4"/>
        <v>0</v>
      </c>
      <c r="E19" s="28">
        <f t="shared" si="5"/>
        <v>0</v>
      </c>
      <c r="F19" s="23">
        <f t="shared" si="0"/>
        <v>60000</v>
      </c>
      <c r="G19" s="23">
        <f t="shared" si="1"/>
        <v>1138.7861300926543</v>
      </c>
      <c r="H19" s="14">
        <f t="shared" si="2"/>
        <v>73451.705390976203</v>
      </c>
    </row>
    <row r="20" spans="1:8" x14ac:dyDescent="0.25">
      <c r="A20" s="13">
        <v>42825</v>
      </c>
      <c r="B20" s="14">
        <v>62.78</v>
      </c>
      <c r="C20" s="15">
        <f t="shared" si="3"/>
        <v>-2.6666666666666648E-2</v>
      </c>
      <c r="D20" s="28">
        <f>IF(C20&lt;0,$D$2*3/B20,0)</f>
        <v>238.92959541255178</v>
      </c>
      <c r="E20" s="28">
        <f t="shared" si="5"/>
        <v>15000</v>
      </c>
      <c r="F20" s="23">
        <f t="shared" si="0"/>
        <v>75000</v>
      </c>
      <c r="G20" s="23">
        <f t="shared" si="1"/>
        <v>1377.7157255052061</v>
      </c>
      <c r="H20" s="14">
        <f t="shared" si="2"/>
        <v>86492.993247216844</v>
      </c>
    </row>
    <row r="21" spans="1:8" x14ac:dyDescent="0.25">
      <c r="A21" s="13">
        <v>42853</v>
      </c>
      <c r="B21" s="14">
        <v>63.19</v>
      </c>
      <c r="C21" s="15">
        <f t="shared" si="3"/>
        <v>6.5307422746096935E-3</v>
      </c>
      <c r="D21" s="28">
        <f t="shared" si="4"/>
        <v>0</v>
      </c>
      <c r="E21" s="28">
        <f t="shared" si="5"/>
        <v>0</v>
      </c>
      <c r="F21" s="23">
        <f t="shared" si="0"/>
        <v>75000</v>
      </c>
      <c r="G21" s="23">
        <f t="shared" si="1"/>
        <v>1377.7157255052061</v>
      </c>
      <c r="H21" s="14">
        <f t="shared" si="2"/>
        <v>87057.856694673974</v>
      </c>
    </row>
    <row r="22" spans="1:8" x14ac:dyDescent="0.25">
      <c r="A22" s="13">
        <v>42886</v>
      </c>
      <c r="B22" s="14">
        <v>60.56</v>
      </c>
      <c r="C22" s="15">
        <f t="shared" si="3"/>
        <v>-4.1620509574299663E-2</v>
      </c>
      <c r="D22" s="28">
        <f>IF(C22&lt;0,$D$2*2/B22,0)</f>
        <v>165.12549537648613</v>
      </c>
      <c r="E22" s="28">
        <f t="shared" si="5"/>
        <v>10000</v>
      </c>
      <c r="F22" s="23">
        <f t="shared" si="0"/>
        <v>85000</v>
      </c>
      <c r="G22" s="23">
        <f t="shared" si="1"/>
        <v>1542.8412208816922</v>
      </c>
      <c r="H22" s="14">
        <f t="shared" si="2"/>
        <v>93434.46433659528</v>
      </c>
    </row>
    <row r="23" spans="1:8" x14ac:dyDescent="0.25">
      <c r="A23" s="13">
        <v>42916</v>
      </c>
      <c r="B23" s="14">
        <v>60.93</v>
      </c>
      <c r="C23" s="15">
        <f t="shared" si="3"/>
        <v>6.1096433289299446E-3</v>
      </c>
      <c r="D23" s="28">
        <f t="shared" si="4"/>
        <v>0</v>
      </c>
      <c r="E23" s="28">
        <f t="shared" si="5"/>
        <v>0</v>
      </c>
      <c r="F23" s="23">
        <f t="shared" si="0"/>
        <v>85000</v>
      </c>
      <c r="G23" s="23">
        <f t="shared" si="1"/>
        <v>1542.8412208816922</v>
      </c>
      <c r="H23" s="14">
        <f t="shared" si="2"/>
        <v>94005.315588321508</v>
      </c>
    </row>
    <row r="24" spans="1:8" x14ac:dyDescent="0.25">
      <c r="A24" s="13">
        <v>42947</v>
      </c>
      <c r="B24" s="14">
        <v>63.72</v>
      </c>
      <c r="C24" s="15">
        <f t="shared" si="3"/>
        <v>4.5790251107828639E-2</v>
      </c>
      <c r="D24" s="28">
        <f t="shared" si="4"/>
        <v>0</v>
      </c>
      <c r="E24" s="28">
        <f t="shared" si="5"/>
        <v>0</v>
      </c>
      <c r="F24" s="23">
        <f t="shared" si="0"/>
        <v>85000</v>
      </c>
      <c r="G24" s="23">
        <f t="shared" si="1"/>
        <v>1542.8412208816922</v>
      </c>
      <c r="H24" s="14">
        <f t="shared" si="2"/>
        <v>98309.842594581423</v>
      </c>
    </row>
    <row r="25" spans="1:8" x14ac:dyDescent="0.25">
      <c r="A25" s="13">
        <v>42978</v>
      </c>
      <c r="B25" s="14">
        <v>68.41</v>
      </c>
      <c r="C25" s="15">
        <f t="shared" si="3"/>
        <v>7.3603264281230346E-2</v>
      </c>
      <c r="D25" s="28">
        <f t="shared" si="4"/>
        <v>0</v>
      </c>
      <c r="E25" s="28">
        <f t="shared" si="5"/>
        <v>0</v>
      </c>
      <c r="F25" s="23">
        <f t="shared" si="0"/>
        <v>85000</v>
      </c>
      <c r="G25" s="23">
        <f t="shared" si="1"/>
        <v>1542.8412208816922</v>
      </c>
      <c r="H25" s="14">
        <f t="shared" si="2"/>
        <v>105545.76792051655</v>
      </c>
    </row>
    <row r="26" spans="1:8" x14ac:dyDescent="0.25">
      <c r="A26" s="13">
        <v>43007</v>
      </c>
      <c r="B26" s="14">
        <v>71.58</v>
      </c>
      <c r="C26" s="15">
        <f t="shared" si="3"/>
        <v>4.6338254641134363E-2</v>
      </c>
      <c r="D26" s="28">
        <f t="shared" si="4"/>
        <v>0</v>
      </c>
      <c r="E26" s="28">
        <f t="shared" si="5"/>
        <v>0</v>
      </c>
      <c r="F26" s="23">
        <f t="shared" si="0"/>
        <v>85000</v>
      </c>
      <c r="G26" s="23">
        <f t="shared" si="1"/>
        <v>1542.8412208816922</v>
      </c>
      <c r="H26" s="14">
        <f t="shared" si="2"/>
        <v>110436.57459071152</v>
      </c>
    </row>
    <row r="27" spans="1:8" x14ac:dyDescent="0.25">
      <c r="A27" s="13">
        <v>43039</v>
      </c>
      <c r="B27" s="14">
        <v>71.77</v>
      </c>
      <c r="C27" s="15">
        <f t="shared" si="3"/>
        <v>2.6543727298127652E-3</v>
      </c>
      <c r="D27" s="28">
        <f t="shared" si="4"/>
        <v>0</v>
      </c>
      <c r="E27" s="28">
        <f t="shared" si="5"/>
        <v>0</v>
      </c>
      <c r="F27" s="23">
        <f t="shared" si="0"/>
        <v>85000</v>
      </c>
      <c r="G27" s="23">
        <f t="shared" si="1"/>
        <v>1542.8412208816922</v>
      </c>
      <c r="H27" s="14">
        <f t="shared" si="2"/>
        <v>110729.71442267904</v>
      </c>
    </row>
    <row r="28" spans="1:8" x14ac:dyDescent="0.25">
      <c r="A28" s="13">
        <v>43069</v>
      </c>
      <c r="B28" s="14">
        <v>69.400000000000006</v>
      </c>
      <c r="C28" s="15">
        <f t="shared" si="3"/>
        <v>-3.302215410338568E-2</v>
      </c>
      <c r="D28" s="28">
        <f>IF(C28&lt;0,$D$2*6/B28,0)</f>
        <v>432.27665706051869</v>
      </c>
      <c r="E28" s="28">
        <f t="shared" si="5"/>
        <v>30000</v>
      </c>
      <c r="F28" s="23">
        <f t="shared" si="0"/>
        <v>115000</v>
      </c>
      <c r="G28" s="23">
        <f t="shared" si="1"/>
        <v>1975.1178779422107</v>
      </c>
      <c r="H28" s="14">
        <f t="shared" si="2"/>
        <v>137073.18072918942</v>
      </c>
    </row>
    <row r="29" spans="1:8" x14ac:dyDescent="0.25">
      <c r="A29" s="13">
        <v>43097</v>
      </c>
      <c r="B29" s="14">
        <v>73.819999999999993</v>
      </c>
      <c r="C29" s="15">
        <f t="shared" si="3"/>
        <v>6.3688760806916239E-2</v>
      </c>
      <c r="D29" s="28">
        <f t="shared" si="4"/>
        <v>0</v>
      </c>
      <c r="E29" s="28">
        <f t="shared" si="5"/>
        <v>0</v>
      </c>
      <c r="F29" s="23">
        <f t="shared" si="0"/>
        <v>115000</v>
      </c>
      <c r="G29" s="23">
        <f t="shared" si="1"/>
        <v>1975.1178779422107</v>
      </c>
      <c r="H29" s="14">
        <f t="shared" si="2"/>
        <v>145803.20174969398</v>
      </c>
    </row>
    <row r="30" spans="1:8" x14ac:dyDescent="0.25">
      <c r="A30" s="13">
        <v>43131</v>
      </c>
      <c r="B30" s="14">
        <v>82</v>
      </c>
      <c r="C30" s="15">
        <f t="shared" si="3"/>
        <v>0.11081007856949346</v>
      </c>
      <c r="D30" s="28">
        <f t="shared" si="4"/>
        <v>0</v>
      </c>
      <c r="E30" s="28">
        <f t="shared" si="5"/>
        <v>0</v>
      </c>
      <c r="F30" s="23">
        <f t="shared" si="0"/>
        <v>115000</v>
      </c>
      <c r="G30" s="23">
        <f t="shared" si="1"/>
        <v>1975.1178779422107</v>
      </c>
      <c r="H30" s="14">
        <f t="shared" si="2"/>
        <v>161959.66599126128</v>
      </c>
    </row>
    <row r="31" spans="1:8" x14ac:dyDescent="0.25">
      <c r="A31" s="13">
        <v>43159</v>
      </c>
      <c r="B31" s="14">
        <v>82.5</v>
      </c>
      <c r="C31" s="15">
        <f t="shared" si="3"/>
        <v>6.0975609756097563E-3</v>
      </c>
      <c r="D31" s="28">
        <f t="shared" si="4"/>
        <v>0</v>
      </c>
      <c r="E31" s="28">
        <f t="shared" si="5"/>
        <v>0</v>
      </c>
      <c r="F31" s="23">
        <f t="shared" si="0"/>
        <v>115000</v>
      </c>
      <c r="G31" s="23">
        <f t="shared" si="1"/>
        <v>1975.1178779422107</v>
      </c>
      <c r="H31" s="14">
        <f t="shared" si="2"/>
        <v>162947.22493023239</v>
      </c>
    </row>
    <row r="32" spans="1:8" x14ac:dyDescent="0.25">
      <c r="A32" s="13">
        <v>43188</v>
      </c>
      <c r="B32" s="14">
        <v>82.43</v>
      </c>
      <c r="C32" s="15">
        <f t="shared" si="3"/>
        <v>-8.4848484848476578E-4</v>
      </c>
      <c r="D32" s="28">
        <f>IF(C32&lt;0,$D$2*4/B32,0)</f>
        <v>242.63011039670022</v>
      </c>
      <c r="E32" s="28">
        <f t="shared" si="5"/>
        <v>20000</v>
      </c>
      <c r="F32" s="23">
        <f t="shared" si="0"/>
        <v>135000</v>
      </c>
      <c r="G32" s="23">
        <f t="shared" si="1"/>
        <v>2217.747988338911</v>
      </c>
      <c r="H32" s="14">
        <f t="shared" si="2"/>
        <v>182808.96667877646</v>
      </c>
    </row>
    <row r="33" spans="1:8" x14ac:dyDescent="0.25">
      <c r="A33" s="13">
        <v>43220</v>
      </c>
      <c r="B33" s="14">
        <v>83.18</v>
      </c>
      <c r="C33" s="15">
        <f t="shared" si="3"/>
        <v>9.0986291398762586E-3</v>
      </c>
      <c r="D33" s="28">
        <f t="shared" si="4"/>
        <v>0</v>
      </c>
      <c r="E33" s="28">
        <f t="shared" si="5"/>
        <v>0</v>
      </c>
      <c r="F33" s="23">
        <f t="shared" si="0"/>
        <v>135000</v>
      </c>
      <c r="G33" s="23">
        <f t="shared" si="1"/>
        <v>2217.747988338911</v>
      </c>
      <c r="H33" s="14">
        <f t="shared" si="2"/>
        <v>184472.27767003063</v>
      </c>
    </row>
    <row r="34" spans="1:8" x14ac:dyDescent="0.25">
      <c r="A34" s="13">
        <v>43250</v>
      </c>
      <c r="B34" s="14">
        <v>74.069999999999993</v>
      </c>
      <c r="C34" s="15">
        <f t="shared" si="3"/>
        <v>-0.1095215195960569</v>
      </c>
      <c r="D34" s="28">
        <f>IF(C34&lt;0,$D$2*2/B34,0)</f>
        <v>135.00742540839747</v>
      </c>
      <c r="E34" s="28">
        <f t="shared" si="5"/>
        <v>10000</v>
      </c>
      <c r="F34" s="23">
        <f t="shared" si="0"/>
        <v>145000</v>
      </c>
      <c r="G34" s="23">
        <f t="shared" si="1"/>
        <v>2352.7554137473085</v>
      </c>
      <c r="H34" s="14">
        <f t="shared" si="2"/>
        <v>174268.59349626311</v>
      </c>
    </row>
    <row r="35" spans="1:8" x14ac:dyDescent="0.25">
      <c r="A35" s="13">
        <v>43280</v>
      </c>
      <c r="B35" s="14">
        <v>70.349999999999994</v>
      </c>
      <c r="C35" s="15">
        <f t="shared" si="3"/>
        <v>-5.0222762251923847E-2</v>
      </c>
      <c r="D35" s="28">
        <f t="shared" si="4"/>
        <v>71.073205401563612</v>
      </c>
      <c r="E35" s="28">
        <f t="shared" si="5"/>
        <v>5000</v>
      </c>
      <c r="F35" s="23">
        <f t="shared" si="0"/>
        <v>150000</v>
      </c>
      <c r="G35" s="23">
        <f t="shared" si="1"/>
        <v>2423.8286191488719</v>
      </c>
      <c r="H35" s="14">
        <f t="shared" si="2"/>
        <v>170516.34335712311</v>
      </c>
    </row>
    <row r="36" spans="1:8" x14ac:dyDescent="0.25">
      <c r="A36" s="13">
        <v>43312</v>
      </c>
      <c r="B36" s="14">
        <v>76.45</v>
      </c>
      <c r="C36" s="15">
        <f t="shared" si="3"/>
        <v>8.6709310589907732E-2</v>
      </c>
      <c r="D36" s="28">
        <f t="shared" si="4"/>
        <v>0</v>
      </c>
      <c r="E36" s="28">
        <f t="shared" si="5"/>
        <v>0</v>
      </c>
      <c r="F36" s="23">
        <f t="shared" si="0"/>
        <v>150000</v>
      </c>
      <c r="G36" s="23">
        <f t="shared" si="1"/>
        <v>2423.8286191488719</v>
      </c>
      <c r="H36" s="14">
        <f t="shared" si="2"/>
        <v>185301.69793393125</v>
      </c>
    </row>
    <row r="37" spans="1:8" x14ac:dyDescent="0.25">
      <c r="A37" s="13">
        <v>43343</v>
      </c>
      <c r="B37" s="14">
        <v>74.12</v>
      </c>
      <c r="C37" s="15">
        <f t="shared" si="3"/>
        <v>-3.0477436232831893E-2</v>
      </c>
      <c r="D37" s="28">
        <f>IF(C37&lt;0,$D$2*2/B37,0)</f>
        <v>134.91635186184564</v>
      </c>
      <c r="E37" s="28">
        <f t="shared" si="5"/>
        <v>10000</v>
      </c>
      <c r="F37" s="23">
        <f t="shared" si="0"/>
        <v>160000</v>
      </c>
      <c r="G37" s="23">
        <f t="shared" si="1"/>
        <v>2558.7449710107176</v>
      </c>
      <c r="H37" s="14">
        <f t="shared" si="2"/>
        <v>189654.1772513144</v>
      </c>
    </row>
    <row r="38" spans="1:8" x14ac:dyDescent="0.25">
      <c r="A38" s="13">
        <v>43371</v>
      </c>
      <c r="B38" s="14">
        <v>76.61</v>
      </c>
      <c r="C38" s="15">
        <f t="shared" si="3"/>
        <v>3.3594171613599497E-2</v>
      </c>
      <c r="D38" s="28">
        <f t="shared" si="4"/>
        <v>0</v>
      </c>
      <c r="E38" s="28">
        <f t="shared" si="5"/>
        <v>0</v>
      </c>
      <c r="F38" s="23">
        <f t="shared" ref="F38:F69" si="6">E38+F37</f>
        <v>160000</v>
      </c>
      <c r="G38" s="23">
        <f t="shared" ref="G38:G73" si="7">D38+G37</f>
        <v>2558.7449710107176</v>
      </c>
      <c r="H38" s="14">
        <f t="shared" ref="H38:H69" si="8">G38*B38</f>
        <v>196025.45222913107</v>
      </c>
    </row>
    <row r="39" spans="1:8" x14ac:dyDescent="0.25">
      <c r="A39" s="13">
        <v>43404</v>
      </c>
      <c r="B39" s="14">
        <v>84.08</v>
      </c>
      <c r="C39" s="15">
        <f t="shared" si="3"/>
        <v>9.750685289126744E-2</v>
      </c>
      <c r="D39" s="28">
        <f t="shared" si="4"/>
        <v>0</v>
      </c>
      <c r="E39" s="28">
        <f t="shared" si="5"/>
        <v>0</v>
      </c>
      <c r="F39" s="23">
        <f t="shared" si="6"/>
        <v>160000</v>
      </c>
      <c r="G39" s="23">
        <f t="shared" si="7"/>
        <v>2558.7449710107176</v>
      </c>
      <c r="H39" s="14">
        <f t="shared" si="8"/>
        <v>215139.27716258113</v>
      </c>
    </row>
    <row r="40" spans="1:8" x14ac:dyDescent="0.25">
      <c r="A40" s="13">
        <v>43434</v>
      </c>
      <c r="B40" s="14">
        <v>86.37</v>
      </c>
      <c r="C40" s="15">
        <f t="shared" si="3"/>
        <v>2.7235965746907783E-2</v>
      </c>
      <c r="D40" s="28">
        <f t="shared" si="4"/>
        <v>0</v>
      </c>
      <c r="E40" s="28">
        <f t="shared" si="5"/>
        <v>0</v>
      </c>
      <c r="F40" s="23">
        <f t="shared" si="6"/>
        <v>160000</v>
      </c>
      <c r="G40" s="23">
        <f t="shared" si="7"/>
        <v>2558.7449710107176</v>
      </c>
      <c r="H40" s="14">
        <f t="shared" si="8"/>
        <v>220998.80314619569</v>
      </c>
    </row>
    <row r="41" spans="1:8" x14ac:dyDescent="0.25">
      <c r="A41" s="13">
        <v>43462</v>
      </c>
      <c r="B41" s="14">
        <v>84.6</v>
      </c>
      <c r="C41" s="15">
        <f t="shared" si="3"/>
        <v>-2.0493226814866389E-2</v>
      </c>
      <c r="D41" s="28">
        <f>IF(C41&lt;0,$D$2*4/B41,0)</f>
        <v>236.40661938534279</v>
      </c>
      <c r="E41" s="28">
        <f t="shared" si="5"/>
        <v>20000</v>
      </c>
      <c r="F41" s="23">
        <f t="shared" si="6"/>
        <v>180000</v>
      </c>
      <c r="G41" s="23">
        <f t="shared" si="7"/>
        <v>2795.1515903960603</v>
      </c>
      <c r="H41" s="14">
        <f t="shared" si="8"/>
        <v>236469.82454750669</v>
      </c>
    </row>
    <row r="42" spans="1:8" x14ac:dyDescent="0.25">
      <c r="A42" s="13">
        <v>43496</v>
      </c>
      <c r="B42" s="14">
        <v>94</v>
      </c>
      <c r="C42" s="15">
        <f t="shared" si="3"/>
        <v>0.11111111111111119</v>
      </c>
      <c r="D42" s="28">
        <f t="shared" si="4"/>
        <v>0</v>
      </c>
      <c r="E42" s="28">
        <f t="shared" si="5"/>
        <v>0</v>
      </c>
      <c r="F42" s="23">
        <f t="shared" si="6"/>
        <v>180000</v>
      </c>
      <c r="G42" s="23">
        <f t="shared" si="7"/>
        <v>2795.1515903960603</v>
      </c>
      <c r="H42" s="14">
        <f t="shared" si="8"/>
        <v>262744.2494972297</v>
      </c>
    </row>
    <row r="43" spans="1:8" x14ac:dyDescent="0.25">
      <c r="A43" s="13">
        <v>43524</v>
      </c>
      <c r="B43" s="14">
        <v>91.85</v>
      </c>
      <c r="C43" s="15">
        <f t="shared" si="3"/>
        <v>-2.2872340425531976E-2</v>
      </c>
      <c r="D43" s="28">
        <f>IF(C43&lt;0,$D$2*2/B43,0)</f>
        <v>108.87316276537834</v>
      </c>
      <c r="E43" s="28">
        <f t="shared" si="5"/>
        <v>10000</v>
      </c>
      <c r="F43" s="23">
        <f t="shared" si="6"/>
        <v>190000</v>
      </c>
      <c r="G43" s="23">
        <f t="shared" si="7"/>
        <v>2904.0247531614386</v>
      </c>
      <c r="H43" s="14">
        <f t="shared" si="8"/>
        <v>266734.6735778781</v>
      </c>
    </row>
    <row r="44" spans="1:8" x14ac:dyDescent="0.25">
      <c r="A44" s="13">
        <v>43553</v>
      </c>
      <c r="B44" s="14">
        <v>91.81</v>
      </c>
      <c r="C44" s="15">
        <f t="shared" si="3"/>
        <v>-4.3549265106142672E-4</v>
      </c>
      <c r="D44" s="28">
        <f t="shared" si="4"/>
        <v>54.460298442435466</v>
      </c>
      <c r="E44" s="28">
        <f t="shared" si="5"/>
        <v>5000</v>
      </c>
      <c r="F44" s="23">
        <f t="shared" si="6"/>
        <v>195000</v>
      </c>
      <c r="G44" s="23">
        <f t="shared" si="7"/>
        <v>2958.4850516038741</v>
      </c>
      <c r="H44" s="14">
        <f t="shared" si="8"/>
        <v>271618.51258775167</v>
      </c>
    </row>
    <row r="45" spans="1:8" x14ac:dyDescent="0.25">
      <c r="A45" s="13">
        <v>43585</v>
      </c>
      <c r="B45" s="14">
        <v>92.88</v>
      </c>
      <c r="C45" s="15">
        <f t="shared" si="3"/>
        <v>1.1654503866681114E-2</v>
      </c>
      <c r="D45" s="28">
        <f t="shared" si="4"/>
        <v>0</v>
      </c>
      <c r="E45" s="28">
        <f t="shared" si="5"/>
        <v>0</v>
      </c>
      <c r="F45" s="23">
        <f t="shared" si="6"/>
        <v>195000</v>
      </c>
      <c r="G45" s="23">
        <f t="shared" si="7"/>
        <v>2958.4850516038741</v>
      </c>
      <c r="H45" s="14">
        <f t="shared" si="8"/>
        <v>274784.0915929678</v>
      </c>
    </row>
    <row r="46" spans="1:8" x14ac:dyDescent="0.25">
      <c r="A46" s="13">
        <v>43616</v>
      </c>
      <c r="B46" s="14">
        <v>93.59</v>
      </c>
      <c r="C46" s="15">
        <f t="shared" si="3"/>
        <v>7.6442721791559858E-3</v>
      </c>
      <c r="D46" s="28">
        <f t="shared" si="4"/>
        <v>0</v>
      </c>
      <c r="E46" s="28">
        <f t="shared" si="5"/>
        <v>0</v>
      </c>
      <c r="F46" s="23">
        <f t="shared" si="6"/>
        <v>195000</v>
      </c>
      <c r="G46" s="23">
        <f t="shared" si="7"/>
        <v>2958.4850516038741</v>
      </c>
      <c r="H46" s="14">
        <f t="shared" si="8"/>
        <v>276884.61597960658</v>
      </c>
    </row>
    <row r="47" spans="1:8" x14ac:dyDescent="0.25">
      <c r="A47" s="13">
        <v>43644</v>
      </c>
      <c r="B47" s="14">
        <v>97.11</v>
      </c>
      <c r="C47" s="15">
        <f t="shared" si="3"/>
        <v>3.7610855860668833E-2</v>
      </c>
      <c r="D47" s="28">
        <f t="shared" si="4"/>
        <v>0</v>
      </c>
      <c r="E47" s="28">
        <f t="shared" si="5"/>
        <v>0</v>
      </c>
      <c r="F47" s="23">
        <f t="shared" si="6"/>
        <v>195000</v>
      </c>
      <c r="G47" s="23">
        <f t="shared" si="7"/>
        <v>2958.4850516038741</v>
      </c>
      <c r="H47" s="14">
        <f t="shared" si="8"/>
        <v>287298.48336125223</v>
      </c>
    </row>
    <row r="48" spans="1:8" x14ac:dyDescent="0.25">
      <c r="A48" s="13">
        <v>43677</v>
      </c>
      <c r="B48" s="14">
        <v>97.98</v>
      </c>
      <c r="C48" s="15">
        <f t="shared" si="3"/>
        <v>8.9589125733704512E-3</v>
      </c>
      <c r="D48" s="28">
        <f t="shared" si="4"/>
        <v>0</v>
      </c>
      <c r="E48" s="28">
        <f t="shared" si="5"/>
        <v>0</v>
      </c>
      <c r="F48" s="23">
        <f t="shared" si="6"/>
        <v>195000</v>
      </c>
      <c r="G48" s="23">
        <f t="shared" si="7"/>
        <v>2958.4850516038741</v>
      </c>
      <c r="H48" s="14">
        <f t="shared" si="8"/>
        <v>289872.36535614758</v>
      </c>
    </row>
    <row r="49" spans="1:8" x14ac:dyDescent="0.25">
      <c r="A49" s="13">
        <v>43707</v>
      </c>
      <c r="B49" s="14">
        <v>97.61</v>
      </c>
      <c r="C49" s="15">
        <f t="shared" si="3"/>
        <v>-3.7762808736477296E-3</v>
      </c>
      <c r="D49" s="28">
        <f>IF(C49&lt;0,$D$2*5/B49,0)</f>
        <v>256.12129904722877</v>
      </c>
      <c r="E49" s="28">
        <f t="shared" si="5"/>
        <v>25000</v>
      </c>
      <c r="F49" s="23">
        <f t="shared" si="6"/>
        <v>220000</v>
      </c>
      <c r="G49" s="23">
        <f t="shared" si="7"/>
        <v>3214.6063506511027</v>
      </c>
      <c r="H49" s="14">
        <f t="shared" si="8"/>
        <v>313777.72588705411</v>
      </c>
    </row>
    <row r="50" spans="1:8" x14ac:dyDescent="0.25">
      <c r="A50" s="13">
        <v>43738</v>
      </c>
      <c r="B50" s="14">
        <v>101.01</v>
      </c>
      <c r="C50" s="15">
        <f t="shared" si="3"/>
        <v>3.4832496670423173E-2</v>
      </c>
      <c r="D50" s="28">
        <f t="shared" si="4"/>
        <v>0</v>
      </c>
      <c r="E50" s="28">
        <f t="shared" si="5"/>
        <v>0</v>
      </c>
      <c r="F50" s="23">
        <f t="shared" si="6"/>
        <v>220000</v>
      </c>
      <c r="G50" s="23">
        <f t="shared" si="7"/>
        <v>3214.6063506511027</v>
      </c>
      <c r="H50" s="14">
        <f t="shared" si="8"/>
        <v>324707.3874792679</v>
      </c>
    </row>
    <row r="51" spans="1:8" x14ac:dyDescent="0.25">
      <c r="A51" s="13">
        <v>43769</v>
      </c>
      <c r="B51" s="14">
        <v>103.23</v>
      </c>
      <c r="C51" s="15">
        <f t="shared" si="3"/>
        <v>2.1978021978021966E-2</v>
      </c>
      <c r="D51" s="28">
        <f t="shared" si="4"/>
        <v>0</v>
      </c>
      <c r="E51" s="28">
        <f t="shared" si="5"/>
        <v>0</v>
      </c>
      <c r="F51" s="23">
        <f t="shared" si="6"/>
        <v>220000</v>
      </c>
      <c r="G51" s="23">
        <f t="shared" si="7"/>
        <v>3214.6063506511027</v>
      </c>
      <c r="H51" s="14">
        <f t="shared" si="8"/>
        <v>331843.81357771333</v>
      </c>
    </row>
    <row r="52" spans="1:8" x14ac:dyDescent="0.25">
      <c r="A52" s="13">
        <v>43798</v>
      </c>
      <c r="B52" s="14">
        <v>104.35</v>
      </c>
      <c r="C52" s="15">
        <f t="shared" si="3"/>
        <v>1.0849559236655917E-2</v>
      </c>
      <c r="D52" s="28">
        <f t="shared" si="4"/>
        <v>0</v>
      </c>
      <c r="E52" s="28">
        <f t="shared" si="5"/>
        <v>0</v>
      </c>
      <c r="F52" s="23">
        <f t="shared" si="6"/>
        <v>220000</v>
      </c>
      <c r="G52" s="23">
        <f t="shared" si="7"/>
        <v>3214.6063506511027</v>
      </c>
      <c r="H52" s="14">
        <f t="shared" si="8"/>
        <v>335444.17269044253</v>
      </c>
    </row>
    <row r="53" spans="1:8" x14ac:dyDescent="0.25">
      <c r="A53" s="13">
        <v>43829</v>
      </c>
      <c r="B53" s="14">
        <v>111.23</v>
      </c>
      <c r="C53" s="15">
        <f t="shared" si="3"/>
        <v>6.5931959750838626E-2</v>
      </c>
      <c r="D53" s="28">
        <f t="shared" si="4"/>
        <v>0</v>
      </c>
      <c r="E53" s="28">
        <f t="shared" si="5"/>
        <v>0</v>
      </c>
      <c r="F53" s="23">
        <f t="shared" si="6"/>
        <v>220000</v>
      </c>
      <c r="G53" s="23">
        <f t="shared" si="7"/>
        <v>3214.6063506511027</v>
      </c>
      <c r="H53" s="14">
        <f t="shared" si="8"/>
        <v>357560.66438292217</v>
      </c>
    </row>
    <row r="54" spans="1:8" x14ac:dyDescent="0.25">
      <c r="A54" s="13">
        <v>43861</v>
      </c>
      <c r="B54" s="14">
        <v>108.9</v>
      </c>
      <c r="C54" s="15">
        <f t="shared" si="3"/>
        <v>-2.0947586082891292E-2</v>
      </c>
      <c r="D54" s="28">
        <f>IF(C54&lt;0,$D$2*5/B54,0)</f>
        <v>229.5684113865932</v>
      </c>
      <c r="E54" s="28">
        <f t="shared" si="5"/>
        <v>25000</v>
      </c>
      <c r="F54" s="23">
        <f t="shared" si="6"/>
        <v>245000</v>
      </c>
      <c r="G54" s="23">
        <f t="shared" si="7"/>
        <v>3444.1747620376959</v>
      </c>
      <c r="H54" s="14">
        <f t="shared" si="8"/>
        <v>375070.6315859051</v>
      </c>
    </row>
    <row r="55" spans="1:8" x14ac:dyDescent="0.25">
      <c r="A55" s="13">
        <v>43889</v>
      </c>
      <c r="B55" s="14">
        <v>100.6</v>
      </c>
      <c r="C55" s="15">
        <f t="shared" si="3"/>
        <v>-7.6216712580349039E-2</v>
      </c>
      <c r="D55" s="28">
        <f t="shared" si="4"/>
        <v>49.70178926441352</v>
      </c>
      <c r="E55" s="28">
        <f t="shared" si="5"/>
        <v>5000</v>
      </c>
      <c r="F55" s="23">
        <f t="shared" si="6"/>
        <v>250000</v>
      </c>
      <c r="G55" s="23">
        <f t="shared" si="7"/>
        <v>3493.8765513021094</v>
      </c>
      <c r="H55" s="14">
        <f t="shared" si="8"/>
        <v>351483.98106099217</v>
      </c>
    </row>
    <row r="56" spans="1:8" x14ac:dyDescent="0.25">
      <c r="A56" s="13">
        <v>43921</v>
      </c>
      <c r="B56" s="14">
        <v>69.349999999999994</v>
      </c>
      <c r="C56" s="15">
        <f t="shared" si="3"/>
        <v>-0.31063618290258449</v>
      </c>
      <c r="D56" s="28">
        <f t="shared" si="4"/>
        <v>72.098053352559489</v>
      </c>
      <c r="E56" s="28">
        <f t="shared" si="5"/>
        <v>5000</v>
      </c>
      <c r="F56" s="23">
        <f t="shared" si="6"/>
        <v>255000</v>
      </c>
      <c r="G56" s="23">
        <f t="shared" si="7"/>
        <v>3565.9746046546688</v>
      </c>
      <c r="H56" s="14">
        <f t="shared" si="8"/>
        <v>247300.33883280127</v>
      </c>
    </row>
    <row r="57" spans="1:8" x14ac:dyDescent="0.25">
      <c r="A57" s="13">
        <v>43951</v>
      </c>
      <c r="B57" s="14">
        <v>77.209999999999994</v>
      </c>
      <c r="C57" s="15">
        <f t="shared" si="3"/>
        <v>0.11333813987022351</v>
      </c>
      <c r="D57" s="28">
        <f t="shared" si="4"/>
        <v>0</v>
      </c>
      <c r="E57" s="28">
        <f t="shared" si="5"/>
        <v>0</v>
      </c>
      <c r="F57" s="23">
        <f t="shared" si="6"/>
        <v>255000</v>
      </c>
      <c r="G57" s="23">
        <f t="shared" si="7"/>
        <v>3565.9746046546688</v>
      </c>
      <c r="H57" s="14">
        <f t="shared" si="8"/>
        <v>275328.89922538697</v>
      </c>
    </row>
    <row r="58" spans="1:8" x14ac:dyDescent="0.25">
      <c r="A58" s="13">
        <v>43980</v>
      </c>
      <c r="B58" s="14">
        <v>84.15</v>
      </c>
      <c r="C58" s="15">
        <f t="shared" si="3"/>
        <v>8.9884729957259588E-2</v>
      </c>
      <c r="D58" s="28">
        <f t="shared" si="4"/>
        <v>0</v>
      </c>
      <c r="E58" s="28">
        <f t="shared" si="5"/>
        <v>0</v>
      </c>
      <c r="F58" s="23">
        <f t="shared" si="6"/>
        <v>255000</v>
      </c>
      <c r="G58" s="23">
        <f t="shared" si="7"/>
        <v>3565.9746046546688</v>
      </c>
      <c r="H58" s="14">
        <f t="shared" si="8"/>
        <v>300076.76298169041</v>
      </c>
    </row>
    <row r="59" spans="1:8" x14ac:dyDescent="0.25">
      <c r="A59" s="13">
        <v>44012</v>
      </c>
      <c r="B59" s="14">
        <v>91.62</v>
      </c>
      <c r="C59" s="15">
        <f t="shared" si="3"/>
        <v>8.8770053475935806E-2</v>
      </c>
      <c r="D59" s="28">
        <f t="shared" si="4"/>
        <v>0</v>
      </c>
      <c r="E59" s="28">
        <f t="shared" si="5"/>
        <v>0</v>
      </c>
      <c r="F59" s="23">
        <f t="shared" si="6"/>
        <v>255000</v>
      </c>
      <c r="G59" s="23">
        <f t="shared" si="7"/>
        <v>3565.9746046546688</v>
      </c>
      <c r="H59" s="14">
        <f t="shared" si="8"/>
        <v>326714.59327846079</v>
      </c>
    </row>
    <row r="60" spans="1:8" x14ac:dyDescent="0.25">
      <c r="A60" s="13">
        <v>44043</v>
      </c>
      <c r="B60" s="14">
        <v>99.29</v>
      </c>
      <c r="C60" s="15">
        <f t="shared" si="3"/>
        <v>8.3715345994324397E-2</v>
      </c>
      <c r="D60" s="28">
        <f t="shared" si="4"/>
        <v>0</v>
      </c>
      <c r="E60" s="28">
        <f t="shared" si="5"/>
        <v>0</v>
      </c>
      <c r="F60" s="23">
        <f t="shared" si="6"/>
        <v>255000</v>
      </c>
      <c r="G60" s="23">
        <f t="shared" si="7"/>
        <v>3565.9746046546688</v>
      </c>
      <c r="H60" s="14">
        <f t="shared" si="8"/>
        <v>354065.61849616212</v>
      </c>
    </row>
    <row r="61" spans="1:8" x14ac:dyDescent="0.25">
      <c r="A61" s="13">
        <v>44074</v>
      </c>
      <c r="B61" s="14">
        <v>95.7</v>
      </c>
      <c r="C61" s="15">
        <f t="shared" si="3"/>
        <v>-3.6156712659885216E-2</v>
      </c>
      <c r="D61" s="28">
        <f>IF(C61&lt;0,$D$2*5/B61,0)</f>
        <v>261.23301985370949</v>
      </c>
      <c r="E61" s="28">
        <f t="shared" si="5"/>
        <v>25000</v>
      </c>
      <c r="F61" s="23">
        <f t="shared" si="6"/>
        <v>280000</v>
      </c>
      <c r="G61" s="23">
        <f t="shared" si="7"/>
        <v>3827.2076245083781</v>
      </c>
      <c r="H61" s="14">
        <f t="shared" si="8"/>
        <v>366263.76966545178</v>
      </c>
    </row>
    <row r="62" spans="1:8" x14ac:dyDescent="0.25">
      <c r="A62" s="13">
        <v>44104</v>
      </c>
      <c r="B62" s="14">
        <v>91.05</v>
      </c>
      <c r="C62" s="15">
        <f t="shared" si="3"/>
        <v>-4.8589341692790028E-2</v>
      </c>
      <c r="D62" s="28">
        <f t="shared" si="4"/>
        <v>54.914881933003848</v>
      </c>
      <c r="E62" s="28">
        <f t="shared" si="5"/>
        <v>5000</v>
      </c>
      <c r="F62" s="23">
        <f t="shared" si="6"/>
        <v>285000</v>
      </c>
      <c r="G62" s="23">
        <f t="shared" si="7"/>
        <v>3882.122506441382</v>
      </c>
      <c r="H62" s="14">
        <f t="shared" si="8"/>
        <v>353467.25421148783</v>
      </c>
    </row>
    <row r="63" spans="1:8" x14ac:dyDescent="0.25">
      <c r="A63" s="13">
        <v>44134</v>
      </c>
      <c r="B63" s="14">
        <v>90.66</v>
      </c>
      <c r="C63" s="15">
        <f t="shared" si="3"/>
        <v>-4.2833607907743062E-3</v>
      </c>
      <c r="D63" s="28">
        <f t="shared" si="4"/>
        <v>55.151114052503864</v>
      </c>
      <c r="E63" s="28">
        <f t="shared" si="5"/>
        <v>5000</v>
      </c>
      <c r="F63" s="23">
        <f t="shared" si="6"/>
        <v>290000</v>
      </c>
      <c r="G63" s="23">
        <f t="shared" si="7"/>
        <v>3937.273620493886</v>
      </c>
      <c r="H63" s="14">
        <f t="shared" si="8"/>
        <v>356953.22643397568</v>
      </c>
    </row>
    <row r="64" spans="1:8" x14ac:dyDescent="0.25">
      <c r="A64" s="13">
        <v>44165</v>
      </c>
      <c r="B64" s="14">
        <v>105</v>
      </c>
      <c r="C64" s="15">
        <f t="shared" si="3"/>
        <v>0.1581733951025811</v>
      </c>
      <c r="D64" s="28">
        <f t="shared" si="4"/>
        <v>0</v>
      </c>
      <c r="E64" s="28">
        <f t="shared" si="5"/>
        <v>0</v>
      </c>
      <c r="F64" s="23">
        <f t="shared" si="6"/>
        <v>290000</v>
      </c>
      <c r="G64" s="23">
        <f t="shared" si="7"/>
        <v>3937.273620493886</v>
      </c>
      <c r="H64" s="14">
        <f t="shared" si="8"/>
        <v>413413.73015185801</v>
      </c>
    </row>
    <row r="65" spans="1:11" x14ac:dyDescent="0.25">
      <c r="A65" s="13">
        <v>44195</v>
      </c>
      <c r="B65" s="14">
        <v>114.65</v>
      </c>
      <c r="C65" s="15">
        <f t="shared" si="3"/>
        <v>9.1904761904761961E-2</v>
      </c>
      <c r="D65" s="28">
        <f t="shared" si="4"/>
        <v>0</v>
      </c>
      <c r="E65" s="28">
        <f t="shared" si="5"/>
        <v>0</v>
      </c>
      <c r="F65" s="23">
        <f t="shared" si="6"/>
        <v>290000</v>
      </c>
      <c r="G65" s="23">
        <f t="shared" si="7"/>
        <v>3937.273620493886</v>
      </c>
      <c r="H65" s="14">
        <f t="shared" si="8"/>
        <v>451408.42058962403</v>
      </c>
    </row>
    <row r="66" spans="1:11" x14ac:dyDescent="0.25">
      <c r="A66" s="13">
        <v>44225</v>
      </c>
      <c r="B66" s="14">
        <v>110.56</v>
      </c>
      <c r="C66" s="15">
        <f t="shared" si="3"/>
        <v>-3.5673789795028374E-2</v>
      </c>
      <c r="D66" s="28">
        <f>IF(C66&lt;0,$D$2*3/B66,0)</f>
        <v>135.67293777134589</v>
      </c>
      <c r="E66" s="28">
        <f t="shared" si="5"/>
        <v>15000.000000000002</v>
      </c>
      <c r="F66" s="23">
        <f t="shared" si="6"/>
        <v>305000</v>
      </c>
      <c r="G66" s="23">
        <f t="shared" si="7"/>
        <v>4072.9465582652319</v>
      </c>
      <c r="H66" s="14">
        <f t="shared" si="8"/>
        <v>450304.97148180404</v>
      </c>
    </row>
    <row r="67" spans="1:11" x14ac:dyDescent="0.25">
      <c r="A67" s="13">
        <v>44253</v>
      </c>
      <c r="B67" s="14">
        <v>105.59</v>
      </c>
      <c r="C67" s="15">
        <f t="shared" si="3"/>
        <v>-4.4952966714905923E-2</v>
      </c>
      <c r="D67" s="28">
        <f t="shared" si="4"/>
        <v>47.352969031158253</v>
      </c>
      <c r="E67" s="28">
        <f t="shared" si="5"/>
        <v>5000</v>
      </c>
      <c r="F67" s="23">
        <f t="shared" si="6"/>
        <v>310000</v>
      </c>
      <c r="G67" s="23">
        <f t="shared" si="7"/>
        <v>4120.2995272963899</v>
      </c>
      <c r="H67" s="14">
        <f t="shared" si="8"/>
        <v>435062.42708722583</v>
      </c>
    </row>
    <row r="68" spans="1:11" x14ac:dyDescent="0.25">
      <c r="A68" s="13">
        <v>44286</v>
      </c>
      <c r="B68" s="14">
        <v>112.02</v>
      </c>
      <c r="C68" s="15">
        <f t="shared" si="3"/>
        <v>6.089591817406944E-2</v>
      </c>
      <c r="D68" s="28">
        <f t="shared" si="4"/>
        <v>0</v>
      </c>
      <c r="E68" s="28">
        <f t="shared" si="5"/>
        <v>0</v>
      </c>
      <c r="F68" s="23">
        <f t="shared" si="6"/>
        <v>310000</v>
      </c>
      <c r="G68" s="23">
        <f t="shared" si="7"/>
        <v>4120.2995272963899</v>
      </c>
      <c r="H68" s="14">
        <f t="shared" si="8"/>
        <v>461555.95304774155</v>
      </c>
    </row>
    <row r="69" spans="1:11" x14ac:dyDescent="0.25">
      <c r="A69" s="13">
        <v>44316</v>
      </c>
      <c r="B69" s="14">
        <v>114.4</v>
      </c>
      <c r="C69" s="15">
        <f t="shared" si="3"/>
        <v>2.1246206034636759E-2</v>
      </c>
      <c r="D69" s="28">
        <f t="shared" si="4"/>
        <v>0</v>
      </c>
      <c r="E69" s="28">
        <f t="shared" si="5"/>
        <v>0</v>
      </c>
      <c r="F69" s="23">
        <f t="shared" si="6"/>
        <v>310000</v>
      </c>
      <c r="G69" s="23">
        <f t="shared" si="7"/>
        <v>4120.2995272963899</v>
      </c>
      <c r="H69" s="14">
        <f t="shared" si="8"/>
        <v>471362.26592270704</v>
      </c>
    </row>
    <row r="70" spans="1:11" x14ac:dyDescent="0.25">
      <c r="A70" s="13">
        <v>44347</v>
      </c>
      <c r="B70" s="14">
        <v>121.25</v>
      </c>
      <c r="C70" s="15">
        <f t="shared" si="3"/>
        <v>5.9877622377622328E-2</v>
      </c>
      <c r="D70" s="28">
        <f t="shared" si="4"/>
        <v>0</v>
      </c>
      <c r="E70" s="28">
        <f t="shared" si="5"/>
        <v>0</v>
      </c>
      <c r="F70" s="23">
        <f t="shared" ref="F70:F73" si="9">E70+F69</f>
        <v>310000</v>
      </c>
      <c r="G70" s="23">
        <f t="shared" si="7"/>
        <v>4120.2995272963899</v>
      </c>
      <c r="H70" s="14">
        <f t="shared" ref="H70:H73" si="10">G70*B70</f>
        <v>499586.31768468727</v>
      </c>
    </row>
    <row r="71" spans="1:11" x14ac:dyDescent="0.25">
      <c r="A71" s="13">
        <v>44377</v>
      </c>
      <c r="B71" s="14">
        <v>121.81</v>
      </c>
      <c r="C71" s="15">
        <f t="shared" ref="C71:C73" si="11">(B71-B70)/B70</f>
        <v>4.6185567010309462E-3</v>
      </c>
      <c r="D71" s="28">
        <f t="shared" ref="D71:D73" si="12">IF(C71&lt;0,$D$2/B71,0)</f>
        <v>0</v>
      </c>
      <c r="E71" s="28">
        <f t="shared" ref="E71:E73" si="13">IF(C71&lt;0,B71*D71,0)</f>
        <v>0</v>
      </c>
      <c r="F71" s="23">
        <f t="shared" si="9"/>
        <v>310000</v>
      </c>
      <c r="G71" s="23">
        <f t="shared" si="7"/>
        <v>4120.2995272963899</v>
      </c>
      <c r="H71" s="14">
        <f t="shared" si="10"/>
        <v>501893.68541997328</v>
      </c>
    </row>
    <row r="72" spans="1:11" x14ac:dyDescent="0.25">
      <c r="A72" s="13">
        <v>44407</v>
      </c>
      <c r="B72" s="14">
        <v>117.11</v>
      </c>
      <c r="C72" s="15">
        <f t="shared" si="11"/>
        <v>-3.8584681060668279E-2</v>
      </c>
      <c r="D72" s="28">
        <f>IF(C72&lt;0,$D$2*5/B72,0)</f>
        <v>213.47451114336948</v>
      </c>
      <c r="E72" s="28">
        <f t="shared" si="13"/>
        <v>25000</v>
      </c>
      <c r="F72" s="23">
        <f t="shared" si="9"/>
        <v>335000</v>
      </c>
      <c r="G72" s="23">
        <f t="shared" si="7"/>
        <v>4333.7740384397594</v>
      </c>
      <c r="H72" s="14">
        <f t="shared" si="10"/>
        <v>507528.27764168021</v>
      </c>
    </row>
    <row r="73" spans="1:11" x14ac:dyDescent="0.25">
      <c r="A73" s="13">
        <v>44439</v>
      </c>
      <c r="B73" s="14">
        <v>114.08</v>
      </c>
      <c r="C73" s="15">
        <f t="shared" si="11"/>
        <v>-2.587311075057639E-2</v>
      </c>
      <c r="D73" s="28">
        <f t="shared" si="12"/>
        <v>43.828892005610101</v>
      </c>
      <c r="E73" s="28">
        <f t="shared" si="13"/>
        <v>5000</v>
      </c>
      <c r="F73" s="23">
        <f t="shared" si="9"/>
        <v>340000</v>
      </c>
      <c r="G73" s="23">
        <f t="shared" si="7"/>
        <v>4377.6029304453696</v>
      </c>
      <c r="H73" s="14">
        <f t="shared" si="10"/>
        <v>499396.94230520778</v>
      </c>
    </row>
    <row r="74" spans="1:11" x14ac:dyDescent="0.25">
      <c r="H74" s="14">
        <f>H73-F73</f>
        <v>159396.94230520778</v>
      </c>
      <c r="I74" s="12">
        <f>H74/F73</f>
        <v>0.46881453619178759</v>
      </c>
      <c r="K74" s="12"/>
    </row>
    <row r="75" spans="1:11" x14ac:dyDescent="0.25">
      <c r="F75" s="16" t="s">
        <v>1</v>
      </c>
      <c r="G75" s="27">
        <f>F73/G73</f>
        <v>77.66807666254212</v>
      </c>
    </row>
  </sheetData>
  <conditionalFormatting sqref="C5:D73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0:D30 D32:D7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1584-F44F-437B-B2F9-374918768D5A}">
  <dimension ref="D4:H33"/>
  <sheetViews>
    <sheetView zoomScale="115" zoomScaleNormal="115" workbookViewId="0">
      <selection activeCell="D37" sqref="D37"/>
    </sheetView>
  </sheetViews>
  <sheetFormatPr defaultRowHeight="15" x14ac:dyDescent="0.25"/>
  <cols>
    <col min="1" max="3" width="9.140625" style="2"/>
    <col min="4" max="4" width="30.7109375" style="2" customWidth="1"/>
    <col min="5" max="5" width="34.85546875" style="2" customWidth="1"/>
    <col min="6" max="6" width="30" style="2" customWidth="1"/>
    <col min="7" max="7" width="23.140625" style="2" bestFit="1" customWidth="1"/>
    <col min="8" max="8" width="27.5703125" style="2" bestFit="1" customWidth="1"/>
    <col min="9" max="16384" width="9.140625" style="2"/>
  </cols>
  <sheetData>
    <row r="4" spans="4:6" x14ac:dyDescent="0.25">
      <c r="D4" s="1" t="s">
        <v>21</v>
      </c>
    </row>
    <row r="6" spans="4:6" x14ac:dyDescent="0.25">
      <c r="D6" s="1" t="s">
        <v>16</v>
      </c>
      <c r="E6" s="3" t="s">
        <v>14</v>
      </c>
      <c r="F6" s="3" t="s">
        <v>15</v>
      </c>
    </row>
    <row r="7" spans="4:6" x14ac:dyDescent="0.25">
      <c r="D7" s="1" t="s">
        <v>12</v>
      </c>
      <c r="E7" s="35">
        <f>'Todo Mês'!F73</f>
        <v>4451.0991699032211</v>
      </c>
      <c r="F7" s="35">
        <f>'Todo Mês de Queda'!G73</f>
        <v>4377.6029304453696</v>
      </c>
    </row>
    <row r="8" spans="4:6" x14ac:dyDescent="0.25">
      <c r="D8" s="1" t="s">
        <v>11</v>
      </c>
      <c r="E8" s="4">
        <f>'Todo Mês'!E73</f>
        <v>340000</v>
      </c>
      <c r="F8" s="4">
        <f>'Todo Mês de Queda'!F73</f>
        <v>340000</v>
      </c>
    </row>
    <row r="9" spans="4:6" x14ac:dyDescent="0.25">
      <c r="D9" s="1" t="s">
        <v>17</v>
      </c>
      <c r="E9" s="5">
        <f>E8/E7</f>
        <v>76.385626790560252</v>
      </c>
      <c r="F9" s="5">
        <f>F8/F7</f>
        <v>77.66807666254212</v>
      </c>
    </row>
    <row r="10" spans="4:6" x14ac:dyDescent="0.25">
      <c r="D10" s="1" t="s">
        <v>13</v>
      </c>
      <c r="E10" s="4">
        <f>'Todo Mês'!G73</f>
        <v>507781.39330255945</v>
      </c>
      <c r="F10" s="4">
        <f>'Todo Mês de Queda'!H73</f>
        <v>499396.94230520778</v>
      </c>
    </row>
    <row r="11" spans="4:6" x14ac:dyDescent="0.25">
      <c r="D11" s="1" t="s">
        <v>22</v>
      </c>
      <c r="E11" s="5">
        <f>E10-E8</f>
        <v>167781.39330255945</v>
      </c>
      <c r="F11" s="5">
        <f>F10-F8</f>
        <v>159396.94230520778</v>
      </c>
    </row>
    <row r="12" spans="4:6" x14ac:dyDescent="0.25">
      <c r="D12" s="1" t="s">
        <v>18</v>
      </c>
      <c r="E12" s="6">
        <f>E11/E8</f>
        <v>0.49347468618399837</v>
      </c>
      <c r="F12" s="6">
        <f>F11/F8</f>
        <v>0.46881453619178759</v>
      </c>
    </row>
    <row r="13" spans="4:6" x14ac:dyDescent="0.25">
      <c r="D13" s="1" t="s">
        <v>19</v>
      </c>
      <c r="E13" s="7">
        <f>POWER(1+E12,1/68) -1</f>
        <v>5.9160400088655862E-3</v>
      </c>
      <c r="F13" s="7">
        <f>POWER(1+F12,1/68) -1</f>
        <v>5.6697720352572034E-3</v>
      </c>
    </row>
    <row r="14" spans="4:6" x14ac:dyDescent="0.25">
      <c r="D14" s="1" t="s">
        <v>20</v>
      </c>
      <c r="E14" s="7">
        <f>POWER(1+E12,12/68) -1</f>
        <v>7.3348614079543406E-2</v>
      </c>
      <c r="F14" s="7">
        <f>POWER(1+F12,12/68) -1</f>
        <v>7.0199535106695077E-2</v>
      </c>
    </row>
    <row r="29" spans="4:8" x14ac:dyDescent="0.25">
      <c r="E29" s="30" t="s">
        <v>24</v>
      </c>
      <c r="F29" s="31"/>
      <c r="G29" s="30" t="s">
        <v>25</v>
      </c>
      <c r="H29" s="31"/>
    </row>
    <row r="30" spans="4:8" x14ac:dyDescent="0.25">
      <c r="E30" s="3" t="s">
        <v>14</v>
      </c>
      <c r="F30" s="3" t="s">
        <v>15</v>
      </c>
      <c r="G30" s="3" t="s">
        <v>14</v>
      </c>
      <c r="H30" s="3" t="s">
        <v>15</v>
      </c>
    </row>
    <row r="31" spans="4:8" x14ac:dyDescent="0.25">
      <c r="D31" s="34" t="s">
        <v>18</v>
      </c>
      <c r="E31" s="32">
        <v>0.38550000000000001</v>
      </c>
      <c r="F31" s="32">
        <v>0.3654</v>
      </c>
      <c r="G31" s="33">
        <v>0.49347468618399837</v>
      </c>
      <c r="H31" s="33">
        <v>0.46881453619178759</v>
      </c>
    </row>
    <row r="32" spans="4:8" x14ac:dyDescent="0.25">
      <c r="D32" s="34" t="s">
        <v>19</v>
      </c>
      <c r="E32" s="32">
        <v>4.7999999999999996E-3</v>
      </c>
      <c r="F32" s="32">
        <v>4.5999999999999999E-3</v>
      </c>
      <c r="G32" s="33">
        <v>5.9160400088655862E-3</v>
      </c>
      <c r="H32" s="33">
        <v>5.6697720352572034E-3</v>
      </c>
    </row>
    <row r="33" spans="4:8" x14ac:dyDescent="0.25">
      <c r="D33" s="34" t="s">
        <v>20</v>
      </c>
      <c r="E33" s="32">
        <v>5.9200000000000003E-2</v>
      </c>
      <c r="F33" s="32">
        <v>5.6500000000000002E-2</v>
      </c>
      <c r="G33" s="33">
        <v>7.3348614079543406E-2</v>
      </c>
      <c r="H33" s="33">
        <v>7.0199535106695077E-2</v>
      </c>
    </row>
  </sheetData>
  <mergeCells count="2">
    <mergeCell ref="E29:F29"/>
    <mergeCell ref="G29:H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/ U k h U w + l N w W l A A A A 9 Q A A A B I A H A B D b 2 5 m a W c v U G F j a 2 F n Z S 5 4 b W w g o h g A K K A U A A A A A A A A A A A A A A A A A A A A A A A A A A A A h Y 9 B D o I w F E S v Q r q n L d U Y J J + S 6 F Y S o 4 l x 2 0 C F R i i E F s v d X H g k r y B G U X c u 5 8 1 M M n O / 3 i A Z 6 s q 7 y M 6 o R s c o w B R 5 U m d N r n Q R o 9 6 e / B A l H L Y i O 4 t C e m N Y m 2 g w K k a l t W 1 E i H M O u x l u u o I w S g N y T D f 7 r J S 1 8 J U 2 V u h M o k 8 r / 9 9 C H A 6 v M Z z h 5 Q K H c 4 Y p k I l B q v T X Z + P c p / s D Y d 1 X t u 8 k b 6 2 / 2 g G Z J J D 3 B f 4 A U E s D B B Q A A g A I A P 1 J I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9 S S F T K I p H u A 4 A A A A R A A A A E w A c A E Z v c m 1 1 b G F z L 1 N l Y 3 R p b 2 4 x L m 0 g o h g A K K A U A A A A A A A A A A A A A A A A A A A A A A A A A A A A K 0 5 N L s n M z 1 M I h t C G 1 g B Q S w E C L Q A U A A I A C A D 9 S S F T D 6 U 3 B a U A A A D 1 A A A A E g A A A A A A A A A A A A A A A A A A A A A A Q 2 9 u Z m l n L 1 B h Y 2 t h Z 2 U u e G 1 s U E s B A i 0 A F A A C A A g A / U k h U w / K 6 a u k A A A A 6 Q A A A B M A A A A A A A A A A A A A A A A A 8 Q A A A F t D b 2 5 0 Z W 5 0 X 1 R 5 c G V z X S 5 4 b W x Q S w E C L Q A U A A I A C A D 9 S S F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i 2 m g f i 0 s E 6 F l f h i P m h Q / A A A A A A C A A A A A A A Q Z g A A A A E A A C A A A A D z v Q m V 9 d O J a D k j J H h A 7 2 C 4 6 M X Q b D 3 f L 2 g M g a n j B j G g L Q A A A A A O g A A A A A I A A C A A A A B J b I o R j 1 Y n a N J W k A o I r v Q u l R 3 z c Y I + 0 + T F S / T 5 s 6 V c L F A A A A A v m I h 4 b D E e 5 L b l d C X 1 v G r 9 6 4 t Z c m n L P 2 K I 3 w v w V u J S v f i 1 5 V B 8 p X 3 2 L / F Z h R e 5 U q B / V a G d V Z 4 2 C X K u y 4 s x s F M X 9 q u V o N Y h M 2 H 6 j Q D D Z F I / R 0 A A A A A x D 0 d 9 P 0 L g w H r l d v 4 S + n G 6 D T E H p H 6 X g L h s u u U 9 r s F 6 V 2 i B C H 2 j 7 8 v T J v m u N d U x f s h T c v x f 2 I U n X p 6 Y Q Z I 4 D a 8 g < / D a t a M a s h u p > 
</file>

<file path=customXml/itemProps1.xml><?xml version="1.0" encoding="utf-8"?>
<ds:datastoreItem xmlns:ds="http://schemas.openxmlformats.org/officeDocument/2006/customXml" ds:itemID="{07E9A8D5-3E8B-4099-8E11-308C94A9DE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Todo Mês</vt:lpstr>
      <vt:lpstr>Todo Mês de Queda</vt:lpstr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Avila</dc:creator>
  <cp:lastModifiedBy>Leandro Avila</cp:lastModifiedBy>
  <dcterms:created xsi:type="dcterms:W3CDTF">2021-09-01T12:07:54Z</dcterms:created>
  <dcterms:modified xsi:type="dcterms:W3CDTF">2021-09-17T19:01:26Z</dcterms:modified>
</cp:coreProperties>
</file>